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รวมตัวชี้วัด\2567\"/>
    </mc:Choice>
  </mc:AlternateContent>
  <xr:revisionPtr revIDLastSave="0" documentId="13_ncr:1_{69ECE6E4-F5AF-4B28-A946-25B734DADD47}" xr6:coauthVersionLast="47" xr6:coauthVersionMax="47" xr10:uidLastSave="{00000000-0000-0000-0000-000000000000}"/>
  <bookViews>
    <workbookView xWindow="-108" yWindow="-108" windowWidth="23256" windowHeight="12456" activeTab="1" xr2:uid="{762C6EA4-84DD-4426-B150-5A6A90751334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เก็บข้อมูลHRD!$A$6:$P$201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เก็บข้อมูลHRD!$A$1:$M$218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<sst xmlns="http://schemas.openxmlformats.org/spreadsheetml/2006/main" count="1665" uniqueCount="280">
  <si>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</si>
  <si>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</si>
  <si>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</si>
  <si>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</si>
  <si>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</si>
  <si>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</si>
  <si>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</si>
  <si>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</si>
  <si>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</si>
  <si>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</si>
  <si>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</si>
  <si>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</si>
  <si>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</si>
  <si>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</si>
  <si>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</si>
  <si>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</si>
  <si>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</si>
  <si>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</si>
  <si>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</si>
  <si>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</si>
  <si>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</si>
  <si>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</si>
  <si>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</si>
  <si>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</si>
  <si>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</si>
  <si>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</si>
  <si>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</si>
  <si>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</si>
  <si>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</si>
  <si>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</si>
  <si>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</si>
  <si>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</si>
  <si>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</si>
  <si>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</si>
  <si>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</si>
  <si>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</si>
  <si>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</si>
  <si>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</si>
  <si>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</si>
  <si>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</si>
  <si>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</si>
  <si>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</si>
  <si>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</si>
  <si>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</si>
  <si>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</si>
  <si>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</si>
  <si>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</si>
  <si>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</si>
  <si>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</si>
  <si>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</si>
  <si>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</si>
  <si>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</si>
  <si>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</si>
  <si>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</si>
  <si>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</si>
  <si>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</si>
  <si>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</si>
  <si>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</si>
  <si>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</si>
  <si>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</si>
  <si>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</si>
  <si>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</si>
  <si>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</si>
  <si>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</si>
  <si>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</si>
  <si>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</si>
  <si>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</si>
  <si>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</si>
  <si>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</si>
  <si>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</si>
  <si>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</si>
  <si>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</si>
  <si>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</si>
  <si>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</si>
  <si>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</si>
  <si>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เจ้าพนักงานสัตวบาล</t>
  </si>
  <si>
    <t>ว่าที่ รต.หญิงสุพัฒตรา หารจำปา</t>
  </si>
  <si>
    <t>นายสมยศ โคตรธรรม</t>
  </si>
  <si>
    <t>นางสาววันวิสา ข่วงทิพย์</t>
  </si>
  <si>
    <t>พนักงานผู้ช่วยสัตวบาล</t>
  </si>
  <si>
    <t>นายชาญชัย เนาว์ศรีสอน</t>
  </si>
  <si>
    <t>นายสิทธิเดช ชมภูเลิศ</t>
  </si>
  <si>
    <t>นายมานะชัย โลหะสาร</t>
  </si>
  <si>
    <t>นายสุนทร พันธุลา</t>
  </si>
  <si>
    <t>นางสาวสุภาพร คึมยะราช</t>
  </si>
  <si>
    <t>นางนิตยา ขันเพียแก้ว</t>
  </si>
  <si>
    <t>นางทองจันทร์ ดวงปากดี</t>
  </si>
  <si>
    <t>นักวิชาการสัตวบาล</t>
  </si>
  <si>
    <t>นายฉันทวัฒน์ คำทนต์</t>
  </si>
  <si>
    <t>นายวุฒิศักดิ์ สุลำนาจ</t>
  </si>
  <si>
    <t>นายวัฒนา โถแก้วเขียว</t>
  </si>
  <si>
    <t>นายก้องเกียรติ แก้วดวงดี</t>
  </si>
  <si>
    <t>นายวรเมษ โสมศรีแพง</t>
  </si>
  <si>
    <t>นายณัฐวุฒิ ดวงกุลสา</t>
  </si>
  <si>
    <t>นายวีระพันธ์ ปาระพิมพ์</t>
  </si>
  <si>
    <t xml:space="preserve">นายกฤษ อัครจันทร์ </t>
  </si>
  <si>
    <t>นายสมชัย บึงแก้ว</t>
  </si>
  <si>
    <t>นายธนพล อัญฤาชัย</t>
  </si>
  <si>
    <t>นางสาวกานดา โคตรธรรม</t>
  </si>
  <si>
    <t>นายศักดิ์ชัย ทานาลาด</t>
  </si>
  <si>
    <t>นายนัฐดนัย พุฒชา</t>
  </si>
  <si>
    <t>นายปิยะพงษ์ บรรจง</t>
  </si>
  <si>
    <t>นายรุ่งฟ้า เชื้อวงศ์พรหม</t>
  </si>
  <si>
    <t>นายมนตรี ยืนนาน</t>
  </si>
  <si>
    <t>นายอนุลักษณ์ กมลพรพจี</t>
  </si>
  <si>
    <t>นายประสิทธิ์ ปากดีสี</t>
  </si>
  <si>
    <t>นายแดนไทย โสภาบุญ</t>
  </si>
  <si>
    <t>นายธีระ ปาระพิมพ์</t>
  </si>
  <si>
    <t>นายสิทธิพร อุปรินทร์</t>
  </si>
  <si>
    <t>นายศักดิ์ชัย จันใด</t>
  </si>
  <si>
    <t>นางอริศรา กุดวงศ์แก้ว</t>
  </si>
  <si>
    <t>นายกฤษกรณ์  ผาใต้</t>
  </si>
  <si>
    <t>นางสาวชุรีพร ภักภูมินทร์</t>
  </si>
  <si>
    <t>นายอาทิตย์ มุลเมืองแสน</t>
  </si>
  <si>
    <t>นายณัฐวุฒิ สุภาพงษ์</t>
  </si>
  <si>
    <t>นายวีระวงศ์ เหล้าละคร</t>
  </si>
  <si>
    <t>นางวิชญาวดี อึ้งเจริญสุกานต์</t>
  </si>
  <si>
    <t>นางสาวนันทิยา เชื้อขาวพิมพ์</t>
  </si>
  <si>
    <t>นางสาวนิตยา ปาทะวงค์</t>
  </si>
  <si>
    <t>นายเกรียงศักดิ์ มณีจักร์</t>
  </si>
  <si>
    <t>นักวิทยาศาสตร์</t>
  </si>
  <si>
    <t>นางวรรณภา สุกรรณ</t>
  </si>
  <si>
    <t>เจ้าหน้าที่ระบบงานคอมพิวเตอร์</t>
  </si>
  <si>
    <t>นางสาวจาริณี แก้วมีสี</t>
  </si>
  <si>
    <t>เจ้าพนักงานสัตวบาลปฏิบัติงาน</t>
  </si>
  <si>
    <t>นายอนุพงศ์ แกล้วกล้า</t>
  </si>
  <si>
    <t>นายสัตวแพทย์ชำนาญการ</t>
  </si>
  <si>
    <t>นายอนุพงศ์ ไตรยราช</t>
  </si>
  <si>
    <t>นายนิธิ โคทังคะ</t>
  </si>
  <si>
    <t>เจ้าพนักงานสัตวบาลชำนาญงาน</t>
  </si>
  <si>
    <t>นายดนุพล เต็มสิรินันท์</t>
  </si>
  <si>
    <t>ปศุสัตว์อำเภอโพนนาแก้ว</t>
  </si>
  <si>
    <t>นายจีระศักดิ์ เกตุสิงห์</t>
  </si>
  <si>
    <t>นายปริญญา  ปาพรม</t>
  </si>
  <si>
    <t>ปศุสัตว์อำเภอเจริญศิลป์</t>
  </si>
  <si>
    <t>นางเกียรติมณีย์ กษณะสาย</t>
  </si>
  <si>
    <t>นายณรงค์ ราชาพัฒน์</t>
  </si>
  <si>
    <t>ปศุสัตว์อำเภอโคกศรีสุพรรณ</t>
  </si>
  <si>
    <t>นายนิติ ภิรมย์</t>
  </si>
  <si>
    <t>นายสำเร็จ มุงคุณ</t>
  </si>
  <si>
    <t>ปศุสัตว์อำเภอเต่างอย</t>
  </si>
  <si>
    <t>นายใจเดียว สิงหะพล</t>
  </si>
  <si>
    <t>นางสาวรศิตา จันทร์ศิริ</t>
  </si>
  <si>
    <t>ปศุสัตว์อำเภอสว่างแดนดิน</t>
  </si>
  <si>
    <t>นายจักรวาล มาตย์นอก</t>
  </si>
  <si>
    <t>นายสำราญ เรียมแสน</t>
  </si>
  <si>
    <t>นายภูรัช พันธ์เพิ่ม</t>
  </si>
  <si>
    <t>ปศุสัตว์อำเภออากาศอำนวย</t>
  </si>
  <si>
    <t>นายอนุวัฒน์ ไชยภูมิ</t>
  </si>
  <si>
    <t>นายวิชาญ  โคตรโยธา</t>
  </si>
  <si>
    <t>เจ้าพนักงานสัตวบาลปฏิบัติ</t>
  </si>
  <si>
    <t>นายมงคล น้อยเสนา</t>
  </si>
  <si>
    <t xml:space="preserve">นางสาวศุลีพร  ภูศรีฐาน </t>
  </si>
  <si>
    <t>สัตวแพทย์ชำนาญงาน</t>
  </si>
  <si>
    <t>นายทรงเกียรติ บัวชุม</t>
  </si>
  <si>
    <t>นางสาวพันทิพา  บุญเกิด</t>
  </si>
  <si>
    <t>ปศุสัตว์อำเภอวานรนิวาส</t>
  </si>
  <si>
    <t>นายเชษฐา  บุพศิริ</t>
  </si>
  <si>
    <t>นายวสันต์ สกุลโพน</t>
  </si>
  <si>
    <t>ปศุสัตว์อำเภอนิคมน้ำอูน</t>
  </si>
  <si>
    <t>นางสาวนันทินี  พลเศษ</t>
  </si>
  <si>
    <t>นางสาวนิภาวรรณ นามโคตร</t>
  </si>
  <si>
    <t>ปศุสัตว์อำเภอวาริชภูมิ</t>
  </si>
  <si>
    <t>นายตรงจิตร แสงมณี</t>
  </si>
  <si>
    <t>นายคารินทร์ บรมโคตร</t>
  </si>
  <si>
    <t>นางสาวโชติกา  เปี่ยมวารี</t>
  </si>
  <si>
    <t>ปศุสัตว์อำเภอพังโคน</t>
  </si>
  <si>
    <t>นายสังวาลย์  ลาภะ</t>
  </si>
  <si>
    <t>นายวงค์ทอง  วงค์ภาคำ</t>
  </si>
  <si>
    <t>นางสาวกรกช  ลาภอารมณ์</t>
  </si>
  <si>
    <t>ปศุสัตว์อำเภอพรรณานิคม</t>
  </si>
  <si>
    <t>นายคณิต ศรีทะจักร์</t>
  </si>
  <si>
    <t>นางสาวประดลสินธุ คนซื่อ</t>
  </si>
  <si>
    <t>ปศุสัตว์อำเภอกุดบาก</t>
  </si>
  <si>
    <t>นายระเบียบ ศรีสร้อย</t>
  </si>
  <si>
    <t>นายนรินทร์ เหง้าละคร</t>
  </si>
  <si>
    <t>นางสาวณัฐริการ์ ศรีนัครินทร์</t>
  </si>
  <si>
    <t>นางสาวปภาสิริ  ธนะอุตร</t>
  </si>
  <si>
    <t>นางสาวชุติมา จันทรโคตร</t>
  </si>
  <si>
    <t>ปศุสัตว์อำเภอเมืองสกลนคร</t>
  </si>
  <si>
    <t>นายเทริดวรพงษ์ ผลบุญ</t>
  </si>
  <si>
    <t>นักวิชาการสัตวบาลปฏิบัติการ</t>
  </si>
  <si>
    <t>นางสาวนิธิพร ชายกวด</t>
  </si>
  <si>
    <t>นางสาวมนกาญจน์  ขวัญสกุล</t>
  </si>
  <si>
    <t>นายสัตวแพทย์ชำนาญกาพิเศษ</t>
  </si>
  <si>
    <t>นายวิเชฏฐ์ ยาทองไชย</t>
  </si>
  <si>
    <t>นางอมรรัตน์ สุวรรณรงค์</t>
  </si>
  <si>
    <t>นายปวีณ ศรีเรไร</t>
  </si>
  <si>
    <t>นายวิศุทธิ์ เอื้อกิ่งเพชร</t>
  </si>
  <si>
    <t>เจ้าพนักงานธุรการชำนาญงาน</t>
  </si>
  <si>
    <t>นางกมลศรี ผลบุญ</t>
  </si>
  <si>
    <t>เจ้าพนักงานสัตวบาลปฎิบัติงาน</t>
  </si>
  <si>
    <t>นายฐิติกร  อามาตย์</t>
  </si>
  <si>
    <t>นางสาวพัฒน์นิดา ไชยรัตน์</t>
  </si>
  <si>
    <t>สัตวแพทย์อาวุโส</t>
  </si>
  <si>
    <t>นายตรรกวิทย์ โพธิ์สุวรรณ</t>
  </si>
  <si>
    <r>
      <t xml:space="preserve">    </t>
    </r>
    <r>
      <rPr>
        <b/>
        <i/>
        <u/>
        <sz val="18"/>
        <rFont val="TH Sarabun New"/>
        <family val="2"/>
      </rPr>
      <t>แบบฟอร์มเก็บข้อมูล</t>
    </r>
    <r>
      <rPr>
        <b/>
        <i/>
        <u/>
        <sz val="28"/>
        <color theme="4"/>
        <rFont val="TH Sarabun New"/>
        <family val="2"/>
      </rPr>
      <t>ผล</t>
    </r>
    <r>
      <rPr>
        <b/>
        <i/>
        <u/>
        <sz val="18"/>
        <rFont val="TH Sarabun New"/>
        <family val="2"/>
      </rPr>
      <t>การพัฒนาบุคลากรกรมปศุสัตว์รายหน่วยงาน</t>
    </r>
  </si>
  <si>
    <r>
      <t>จำนวน</t>
    </r>
    <r>
      <rPr>
        <b/>
        <u/>
        <sz val="12"/>
        <color theme="1"/>
        <rFont val="TH Sarabun New"/>
        <family val="2"/>
      </rPr>
      <t>ข้าราชการ</t>
    </r>
    <r>
      <rPr>
        <b/>
        <sz val="12"/>
        <color theme="1"/>
        <rFont val="TH Sarabun New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</si>
  <si>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 New"/>
        <family val="2"/>
      </rPr>
      <t>พนักงานราชการ</t>
    </r>
    <r>
      <rPr>
        <b/>
        <sz val="11.3"/>
        <color theme="1"/>
        <rFont val="TH Sarabun New"/>
        <family val="2"/>
      </rPr>
      <t>ทั้งหมด
ในหน่วยงาน (คน)</t>
    </r>
  </si>
  <si>
    <r>
      <t>คำนำหน้าชื่อ (</t>
    </r>
    <r>
      <rPr>
        <b/>
        <sz val="12"/>
        <color rgb="FFFF0000"/>
        <rFont val="TH Sarabun New"/>
        <family val="2"/>
      </rPr>
      <t>ไม่ใช้ตัวย่อ</t>
    </r>
    <r>
      <rPr>
        <b/>
        <sz val="12"/>
        <color theme="1"/>
        <rFont val="TH Sarabun New"/>
        <family val="2"/>
      </rPr>
      <t xml:space="preserve">)/
ชื่อ-สกุล </t>
    </r>
  </si>
  <si>
    <t>e-Learning</t>
  </si>
  <si>
    <t>ความมั่นคงปลอดภัยบนอินเทอร์เน็ตและการปฏิบัติตนสำหรับข้าราชการยุคดิจิทัล</t>
  </si>
  <si>
    <t>ความรู้พื้นฐานการบริหารทรัพยากรบุคคล</t>
  </si>
  <si>
    <t>การสร้างความตระหนักรู้ด้านความมั่นคงทางไซเบอร์</t>
  </si>
  <si>
    <t>ทักษะที่จำเป็นสำหรับการปฏิบัติงานแบบออนไลน์</t>
  </si>
  <si>
    <t>สำนักงาน ก.พ.</t>
  </si>
  <si>
    <t>DGA</t>
  </si>
  <si>
    <t>ย้าย 3 พ.ค. 67</t>
  </si>
  <si>
    <t>บรรจุใหม่</t>
  </si>
  <si>
    <t>นายนวพรรษ   โตโช</t>
  </si>
  <si>
    <t>นางสาวศิริวิมล  บุบผาวรรณ์</t>
  </si>
  <si>
    <t>นางสาวรติพร สิงหะหล้า</t>
  </si>
  <si>
    <t>ความรู้/ทักษะเฉพาะทางในสายงาน</t>
  </si>
  <si>
    <t>การใช้เทคโนโลยี</t>
  </si>
  <si>
    <t xml:space="preserve"> 31 ธ.ค. 66</t>
  </si>
  <si>
    <t>ทบทวน เม.ย. 67</t>
  </si>
  <si>
    <t xml:space="preserve"> 10 เม.ย.67</t>
  </si>
  <si>
    <t xml:space="preserve"> 2 พ.ค. 67</t>
  </si>
  <si>
    <t xml:space="preserve"> 3 พ.ค. 67</t>
  </si>
  <si>
    <t xml:space="preserve"> 23 เม.ย. 67</t>
  </si>
  <si>
    <t xml:space="preserve"> 25 เม.ย. 67</t>
  </si>
  <si>
    <t xml:space="preserve">  1 พ.ค. 67</t>
  </si>
  <si>
    <t xml:space="preserve"> 30 เม.ย.67</t>
  </si>
  <si>
    <t xml:space="preserve"> 4 เม.ย. 67</t>
  </si>
  <si>
    <t xml:space="preserve"> 3 เม.ย. 67</t>
  </si>
  <si>
    <t xml:space="preserve"> 21 เม.ย. 67</t>
  </si>
  <si>
    <t xml:space="preserve"> 20 เม.ย. 67</t>
  </si>
  <si>
    <t xml:space="preserve"> 23 เม.ย.67</t>
  </si>
  <si>
    <t xml:space="preserve"> 22 เม.ย. 67</t>
  </si>
  <si>
    <t xml:space="preserve">  25 เม.ย.67</t>
  </si>
  <si>
    <t xml:space="preserve"> 8 มี.ค.67</t>
  </si>
  <si>
    <t xml:space="preserve"> 9 ก.พ. 67</t>
  </si>
  <si>
    <t>นางสาวจาริณี  แก้วมีสี</t>
  </si>
  <si>
    <t xml:space="preserve"> ก.ค.67</t>
  </si>
  <si>
    <t>สำนักงานปศุสัตว์จังหวัดสกลนคร</t>
  </si>
  <si>
    <t xml:space="preserve"> 8 เม.ย. 67</t>
  </si>
  <si>
    <t xml:space="preserve"> 19 เม.ย. 67</t>
  </si>
  <si>
    <t xml:space="preserve">  22 เม.ย. 67</t>
  </si>
  <si>
    <t xml:space="preserve"> 16 เม.ย. 67</t>
  </si>
  <si>
    <t xml:space="preserve"> 7 พ.ค. 67</t>
  </si>
  <si>
    <t xml:space="preserve"> 27 เม.ย. 67</t>
  </si>
  <si>
    <t xml:space="preserve"> 26 ม.ย. 67</t>
  </si>
  <si>
    <t xml:space="preserve"> 8 พ.ค. 67</t>
  </si>
  <si>
    <t xml:space="preserve"> 29 เม.ย. 67</t>
  </si>
  <si>
    <t xml:space="preserve"> 26 เม.ย. 67</t>
  </si>
  <si>
    <t>นายภาสกรณ์  งอยกุดจิก</t>
  </si>
  <si>
    <t xml:space="preserve"> 1 พ.ค. 67</t>
  </si>
  <si>
    <t xml:space="preserve"> 2 เม.ย. 67</t>
  </si>
  <si>
    <t xml:space="preserve"> 9 พ.ค. 67</t>
  </si>
  <si>
    <t xml:space="preserve"> 14 พ.ค. 67</t>
  </si>
  <si>
    <t xml:space="preserve"> 11 มี.ค 67</t>
  </si>
  <si>
    <t xml:space="preserve"> 17 พ.ค. 67</t>
  </si>
  <si>
    <t xml:space="preserve"> 11 ก.พ. 67</t>
  </si>
  <si>
    <t xml:space="preserve"> 21 พ.ค. 67</t>
  </si>
  <si>
    <t xml:space="preserve"> 24 เม.ย. 67</t>
  </si>
  <si>
    <t xml:space="preserve"> 23 เม.ย 67</t>
  </si>
  <si>
    <t xml:space="preserve"> 24 พ.ค. 67</t>
  </si>
  <si>
    <t xml:space="preserve"> 23 พ.ค 67</t>
  </si>
  <si>
    <t xml:space="preserve"> 16 พ.ค. 67</t>
  </si>
  <si>
    <t xml:space="preserve"> 27 พ.ค. 67</t>
  </si>
  <si>
    <t xml:space="preserve"> 29 พ.ค.67</t>
  </si>
  <si>
    <t xml:space="preserve"> 26 พ.ค. 67</t>
  </si>
  <si>
    <t xml:space="preserve"> 22 พ.ค.67</t>
  </si>
  <si>
    <t xml:space="preserve"> 14 มิ.ย. 67</t>
  </si>
  <si>
    <t xml:space="preserve"> 12 มิ.ย. 67</t>
  </si>
  <si>
    <t xml:space="preserve"> 17 มิ.ย. 67</t>
  </si>
  <si>
    <t xml:space="preserve"> 11 มิ.ย. 67</t>
  </si>
  <si>
    <t xml:space="preserve"> 18 มิ.ย. 67</t>
  </si>
  <si>
    <t xml:space="preserve">  9 เม.ย. 67</t>
  </si>
  <si>
    <t xml:space="preserve">  26 เม.ย. 67</t>
  </si>
  <si>
    <t xml:space="preserve">  29 พ.ค. 67</t>
  </si>
  <si>
    <t xml:space="preserve"> 28 พ.ค. 67</t>
  </si>
  <si>
    <t xml:space="preserve"> 29 ก.ค. 67</t>
  </si>
  <si>
    <t xml:space="preserve"> 24 ก.ค. 67</t>
  </si>
  <si>
    <t xml:space="preserve"> 30 ก.ค. 67</t>
  </si>
  <si>
    <t xml:space="preserve"> 31 ก.ค. 67</t>
  </si>
  <si>
    <t xml:space="preserve"> 18 เม.ย. 67</t>
  </si>
  <si>
    <t xml:space="preserve">  23 เม.ย. 67</t>
  </si>
  <si>
    <t xml:space="preserve"> 18 พ.ค. 67</t>
  </si>
  <si>
    <t xml:space="preserve"> 12 พ.ค.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</si>
</sst>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71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7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  <charset val="222"/>
    </font>
    <font>
      <b/>
      <u/>
      <sz val="18"/>
      <color rgb="FFFF0000"/>
      <name val="TH Sarabun New"/>
      <family val="2"/>
    </font>
    <font>
      <b/>
      <sz val="18"/>
      <color theme="1"/>
      <name val="TH Sarabun New"/>
      <family val="2"/>
    </font>
    <font>
      <sz val="11"/>
      <color theme="1"/>
      <name val="TH Sarabun New"/>
      <family val="2"/>
    </font>
    <font>
      <b/>
      <u/>
      <sz val="18"/>
      <color theme="1"/>
      <name val="TH Sarabun New"/>
      <family val="2"/>
    </font>
    <font>
      <b/>
      <sz val="14"/>
      <color theme="1"/>
      <name val="TH Sarabun New"/>
      <family val="2"/>
    </font>
    <font>
      <b/>
      <i/>
      <sz val="18"/>
      <name val="TH Sarabun New"/>
      <family val="2"/>
    </font>
    <font>
      <b/>
      <i/>
      <u/>
      <sz val="18"/>
      <name val="TH Sarabun New"/>
      <family val="2"/>
    </font>
    <font>
      <b/>
      <i/>
      <u/>
      <sz val="28"/>
      <color theme="4"/>
      <name val="TH Sarabun New"/>
      <family val="2"/>
    </font>
    <font>
      <b/>
      <sz val="12"/>
      <color theme="1"/>
      <name val="TH Sarabun New"/>
      <family val="2"/>
    </font>
    <font>
      <b/>
      <u/>
      <sz val="12"/>
      <color theme="1"/>
      <name val="TH Sarabun New"/>
      <family val="2"/>
    </font>
    <font>
      <sz val="15"/>
      <color theme="1"/>
      <name val="TH Sarabun New"/>
      <family val="2"/>
    </font>
    <font>
      <b/>
      <sz val="11.3"/>
      <color theme="1"/>
      <name val="TH Sarabun New"/>
      <family val="2"/>
    </font>
    <font>
      <b/>
      <u/>
      <sz val="11.3"/>
      <color theme="1"/>
      <name val="TH Sarabun New"/>
      <family val="2"/>
    </font>
    <font>
      <sz val="16"/>
      <color theme="1"/>
      <name val="TH Sarabun New"/>
      <family val="2"/>
    </font>
    <font>
      <b/>
      <sz val="8"/>
      <color theme="1"/>
      <name val="TH Sarabun New"/>
      <family val="2"/>
    </font>
    <font>
      <sz val="13"/>
      <color theme="1"/>
      <name val="TH Sarabun New"/>
      <family val="2"/>
    </font>
    <font>
      <sz val="14"/>
      <color theme="1"/>
      <name val="TH Sarabun New"/>
      <family val="2"/>
    </font>
    <font>
      <b/>
      <sz val="12"/>
      <color rgb="FFFF0000"/>
      <name val="TH Sarabun New"/>
      <family val="2"/>
    </font>
    <font>
      <b/>
      <sz val="9"/>
      <color theme="1"/>
      <name val="TH Sarabun New"/>
      <family val="2"/>
    </font>
    <font>
      <b/>
      <sz val="11"/>
      <color theme="1"/>
      <name val="TH Sarabun New"/>
      <family val="2"/>
    </font>
    <font>
      <b/>
      <sz val="7"/>
      <color theme="1"/>
      <name val="TH Sarabun New"/>
      <family val="2"/>
    </font>
    <font>
      <sz val="16"/>
      <name val="TH Sarabun New"/>
      <family val="2"/>
    </font>
    <font>
      <sz val="14"/>
      <name val="TH Sarabun New"/>
      <family val="2"/>
    </font>
    <font>
      <sz val="15"/>
      <name val="TH Sarabun New"/>
      <family val="2"/>
    </font>
    <font>
      <b/>
      <sz val="14"/>
      <name val="TH Sarabun New"/>
      <family val="2"/>
    </font>
    <font>
      <b/>
      <sz val="10.5"/>
      <color theme="1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0" fontId="43" fillId="0" borderId="0"/>
    <xf numFmtId="0" fontId="44" fillId="0" borderId="0"/>
  </cellStyleXfs>
  <cellXfs count="198">
    <xf numFmtId="0" fontId="0" fillId="0" borderId="0" xfId="0"/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6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3" fillId="0" borderId="0" xfId="0" applyFont="1" applyProtection="1"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2" borderId="4" xfId="0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45" fillId="2" borderId="0" xfId="0" applyFont="1" applyFill="1" applyAlignment="1">
      <alignment vertical="top"/>
    </xf>
    <xf numFmtId="0" fontId="46" fillId="0" borderId="0" xfId="0" applyFont="1"/>
    <xf numFmtId="0" fontId="47" fillId="0" borderId="0" xfId="0" applyFont="1" applyAlignment="1">
      <alignment horizontal="right" vertical="top"/>
    </xf>
    <xf numFmtId="0" fontId="47" fillId="0" borderId="0" xfId="0" applyFont="1"/>
    <xf numFmtId="0" fontId="48" fillId="2" borderId="0" xfId="0" applyFont="1" applyFill="1" applyAlignment="1">
      <alignment horizontal="center" vertical="top" wrapText="1"/>
    </xf>
    <xf numFmtId="0" fontId="49" fillId="2" borderId="0" xfId="0" applyFont="1" applyFill="1" applyAlignment="1">
      <alignment horizontal="right" vertical="center"/>
    </xf>
    <xf numFmtId="0" fontId="48" fillId="2" borderId="0" xfId="0" applyFont="1" applyFill="1" applyAlignment="1">
      <alignment vertical="top" wrapText="1"/>
    </xf>
    <xf numFmtId="0" fontId="47" fillId="2" borderId="0" xfId="0" applyFont="1" applyFill="1" applyAlignment="1">
      <alignment horizontal="center"/>
    </xf>
    <xf numFmtId="2" fontId="47" fillId="2" borderId="0" xfId="0" applyNumberFormat="1" applyFont="1" applyFill="1" applyAlignment="1">
      <alignment horizontal="center"/>
    </xf>
    <xf numFmtId="43" fontId="47" fillId="2" borderId="0" xfId="1" applyFont="1" applyFill="1" applyAlignment="1" applyProtection="1">
      <alignment horizontal="center"/>
    </xf>
    <xf numFmtId="0" fontId="47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top" wrapText="1"/>
    </xf>
    <xf numFmtId="3" fontId="55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56" fillId="2" borderId="0" xfId="0" applyFont="1" applyFill="1" applyAlignment="1">
      <alignment horizontal="right" vertical="center" shrinkToFit="1"/>
    </xf>
    <xf numFmtId="0" fontId="55" fillId="3" borderId="4" xfId="0" applyFont="1" applyFill="1" applyBorder="1" applyAlignment="1" applyProtection="1">
      <alignment horizontal="center" vertical="center" shrinkToFit="1"/>
      <protection locked="0"/>
    </xf>
    <xf numFmtId="0" fontId="53" fillId="2" borderId="0" xfId="0" applyFont="1" applyFill="1" applyAlignment="1" applyProtection="1">
      <alignment vertical="center" shrinkToFit="1"/>
      <protection locked="0"/>
    </xf>
    <xf numFmtId="0" fontId="59" fillId="2" borderId="0" xfId="0" applyFont="1" applyFill="1" applyAlignment="1">
      <alignment vertical="center" shrinkToFit="1"/>
    </xf>
    <xf numFmtId="188" fontId="55" fillId="3" borderId="4" xfId="0" applyNumberFormat="1" applyFont="1" applyFill="1" applyBorder="1" applyAlignment="1" applyProtection="1">
      <alignment vertical="center" shrinkToFit="1"/>
      <protection locked="0"/>
    </xf>
    <xf numFmtId="0" fontId="60" fillId="2" borderId="0" xfId="0" applyFont="1" applyFill="1" applyAlignment="1">
      <alignment horizontal="center" vertical="center" textRotation="90" shrinkToFit="1"/>
    </xf>
    <xf numFmtId="0" fontId="60" fillId="2" borderId="0" xfId="0" applyFont="1" applyFill="1" applyAlignment="1">
      <alignment horizontal="right" vertical="center" shrinkToFit="1"/>
    </xf>
    <xf numFmtId="0" fontId="60" fillId="2" borderId="0" xfId="0" applyFont="1" applyFill="1" applyAlignment="1">
      <alignment vertical="center" shrinkToFit="1"/>
    </xf>
    <xf numFmtId="0" fontId="61" fillId="2" borderId="0" xfId="0" applyFont="1" applyFill="1" applyAlignment="1">
      <alignment vertical="center" shrinkToFit="1"/>
    </xf>
    <xf numFmtId="0" fontId="61" fillId="2" borderId="0" xfId="0" applyFont="1" applyFill="1" applyAlignment="1">
      <alignment horizontal="center" vertical="center" shrinkToFit="1"/>
    </xf>
    <xf numFmtId="2" fontId="61" fillId="2" borderId="0" xfId="0" applyNumberFormat="1" applyFont="1" applyFill="1" applyAlignment="1">
      <alignment horizontal="center" vertical="center" shrinkToFit="1"/>
    </xf>
    <xf numFmtId="43" fontId="61" fillId="2" borderId="0" xfId="1" applyFont="1" applyFill="1" applyAlignment="1" applyProtection="1">
      <alignment horizontal="center" vertical="center" shrinkToFit="1"/>
    </xf>
    <xf numFmtId="0" fontId="61" fillId="0" borderId="0" xfId="0" applyFont="1" applyAlignment="1">
      <alignment vertical="center" shrinkToFit="1"/>
    </xf>
    <xf numFmtId="0" fontId="58" fillId="0" borderId="0" xfId="0" applyFont="1" applyAlignment="1">
      <alignment vertical="center" shrinkToFit="1"/>
    </xf>
    <xf numFmtId="0" fontId="53" fillId="2" borderId="4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187" fontId="64" fillId="2" borderId="2" xfId="0" applyNumberFormat="1" applyFont="1" applyFill="1" applyBorder="1" applyAlignment="1">
      <alignment horizontal="center" vertical="center" wrapText="1"/>
    </xf>
    <xf numFmtId="2" fontId="64" fillId="2" borderId="1" xfId="0" applyNumberFormat="1" applyFont="1" applyFill="1" applyBorder="1" applyAlignment="1">
      <alignment horizontal="center" vertical="center" wrapText="1"/>
    </xf>
    <xf numFmtId="2" fontId="65" fillId="2" borderId="1" xfId="0" applyNumberFormat="1" applyFont="1" applyFill="1" applyBorder="1" applyAlignment="1">
      <alignment horizontal="center" vertical="center" wrapText="1"/>
    </xf>
    <xf numFmtId="0" fontId="65" fillId="2" borderId="4" xfId="0" applyFont="1" applyFill="1" applyBorder="1" applyAlignment="1">
      <alignment horizontal="center" vertical="center" wrapText="1" shrinkToFit="1"/>
    </xf>
    <xf numFmtId="0" fontId="49" fillId="0" borderId="0" xfId="0" applyFont="1" applyAlignment="1">
      <alignment horizontal="center" vertical="center" wrapText="1"/>
    </xf>
    <xf numFmtId="0" fontId="61" fillId="0" borderId="5" xfId="0" applyFont="1" applyBorder="1" applyAlignment="1" applyProtection="1">
      <alignment horizontal="center" vertical="center" shrinkToFit="1"/>
      <protection locked="0"/>
    </xf>
    <xf numFmtId="0" fontId="58" fillId="0" borderId="4" xfId="0" applyFont="1" applyBorder="1" applyAlignment="1">
      <alignment horizontal="left" vertical="center" shrinkToFit="1"/>
    </xf>
    <xf numFmtId="0" fontId="58" fillId="0" borderId="4" xfId="0" applyFont="1" applyBorder="1" applyAlignment="1">
      <alignment horizontal="left" shrinkToFit="1"/>
    </xf>
    <xf numFmtId="0" fontId="61" fillId="0" borderId="4" xfId="0" applyFont="1" applyBorder="1" applyAlignment="1" applyProtection="1">
      <alignment vertical="center" shrinkToFit="1"/>
      <protection locked="0"/>
    </xf>
    <xf numFmtId="0" fontId="61" fillId="0" borderId="5" xfId="0" applyFont="1" applyBorder="1" applyAlignment="1" applyProtection="1">
      <alignment vertical="center" shrinkToFit="1"/>
      <protection locked="0"/>
    </xf>
    <xf numFmtId="187" fontId="61" fillId="0" borderId="5" xfId="0" applyNumberFormat="1" applyFont="1" applyBorder="1" applyAlignment="1" applyProtection="1">
      <alignment vertical="center" shrinkToFit="1"/>
      <protection locked="0"/>
    </xf>
    <xf numFmtId="2" fontId="61" fillId="0" borderId="5" xfId="0" applyNumberFormat="1" applyFont="1" applyBorder="1" applyAlignment="1" applyProtection="1">
      <alignment horizontal="center" vertical="center" shrinkToFit="1"/>
      <protection locked="0"/>
    </xf>
    <xf numFmtId="43" fontId="61" fillId="0" borderId="5" xfId="1" applyFont="1" applyBorder="1" applyAlignment="1" applyProtection="1">
      <alignment horizontal="center" vertical="center" shrinkToFit="1"/>
      <protection locked="0"/>
    </xf>
    <xf numFmtId="1" fontId="61" fillId="0" borderId="5" xfId="0" applyNumberFormat="1" applyFont="1" applyBorder="1" applyAlignment="1" applyProtection="1">
      <alignment horizontal="center" vertical="center" shrinkToFit="1"/>
      <protection locked="0"/>
    </xf>
    <xf numFmtId="0" fontId="61" fillId="0" borderId="4" xfId="0" applyFont="1" applyBorder="1" applyAlignment="1" applyProtection="1">
      <alignment horizontal="center" vertical="center" shrinkToFit="1"/>
      <protection locked="0"/>
    </xf>
    <xf numFmtId="187" fontId="61" fillId="0" borderId="4" xfId="0" applyNumberFormat="1" applyFont="1" applyBorder="1" applyAlignment="1" applyProtection="1">
      <alignment vertical="center" shrinkToFit="1"/>
      <protection locked="0"/>
    </xf>
    <xf numFmtId="2" fontId="61" fillId="0" borderId="4" xfId="0" applyNumberFormat="1" applyFont="1" applyBorder="1" applyAlignment="1" applyProtection="1">
      <alignment horizontal="center" vertical="center" shrinkToFit="1"/>
      <protection locked="0"/>
    </xf>
    <xf numFmtId="43" fontId="61" fillId="0" borderId="4" xfId="1" applyFont="1" applyBorder="1" applyAlignment="1" applyProtection="1">
      <alignment horizontal="center" vertical="center" shrinkToFit="1"/>
      <protection locked="0"/>
    </xf>
    <xf numFmtId="0" fontId="58" fillId="0" borderId="5" xfId="0" applyFont="1" applyBorder="1" applyAlignment="1">
      <alignment horizontal="left" vertical="center" shrinkToFit="1"/>
    </xf>
    <xf numFmtId="1" fontId="61" fillId="0" borderId="4" xfId="0" applyNumberFormat="1" applyFont="1" applyBorder="1" applyAlignment="1" applyProtection="1">
      <alignment horizontal="center" vertical="center" shrinkToFit="1"/>
      <protection locked="0"/>
    </xf>
    <xf numFmtId="0" fontId="58" fillId="0" borderId="5" xfId="0" applyFont="1" applyBorder="1" applyAlignment="1">
      <alignment horizontal="left" shrinkToFit="1"/>
    </xf>
    <xf numFmtId="0" fontId="66" fillId="3" borderId="4" xfId="2" applyFont="1" applyFill="1" applyBorder="1" applyAlignment="1">
      <alignment vertical="top" shrinkToFit="1"/>
    </xf>
    <xf numFmtId="0" fontId="67" fillId="0" borderId="11" xfId="3" applyFont="1" applyBorder="1"/>
    <xf numFmtId="49" fontId="61" fillId="0" borderId="4" xfId="0" applyNumberFormat="1" applyFont="1" applyBorder="1" applyAlignment="1" applyProtection="1">
      <alignment vertical="center" shrinkToFit="1"/>
      <protection locked="0"/>
    </xf>
    <xf numFmtId="0" fontId="61" fillId="0" borderId="0" xfId="0" applyFont="1" applyAlignment="1" applyProtection="1">
      <alignment horizontal="center" vertical="center" shrinkToFit="1"/>
      <protection locked="0"/>
    </xf>
    <xf numFmtId="49" fontId="61" fillId="0" borderId="0" xfId="0" applyNumberFormat="1" applyFont="1" applyAlignment="1" applyProtection="1">
      <alignment vertical="center" shrinkToFit="1"/>
      <protection locked="0"/>
    </xf>
    <xf numFmtId="0" fontId="61" fillId="0" borderId="0" xfId="0" applyFont="1" applyAlignment="1" applyProtection="1">
      <alignment vertical="center" shrinkToFit="1"/>
      <protection locked="0"/>
    </xf>
    <xf numFmtId="2" fontId="61" fillId="0" borderId="0" xfId="0" applyNumberFormat="1" applyFont="1" applyAlignment="1" applyProtection="1">
      <alignment horizontal="center" vertical="center" shrinkToFit="1"/>
      <protection locked="0"/>
    </xf>
    <xf numFmtId="43" fontId="61" fillId="0" borderId="0" xfId="1" applyFont="1" applyAlignment="1" applyProtection="1">
      <alignment horizontal="center" vertical="center" shrinkToFit="1"/>
      <protection locked="0"/>
    </xf>
    <xf numFmtId="1" fontId="61" fillId="0" borderId="0" xfId="0" applyNumberFormat="1" applyFont="1" applyAlignment="1" applyProtection="1">
      <alignment horizontal="center" vertical="center" shrinkToFit="1"/>
      <protection locked="0"/>
    </xf>
    <xf numFmtId="15" fontId="61" fillId="0" borderId="4" xfId="0" applyNumberFormat="1" applyFont="1" applyBorder="1" applyAlignment="1" applyProtection="1">
      <alignment vertical="center" shrinkToFit="1"/>
      <protection locked="0"/>
    </xf>
    <xf numFmtId="0" fontId="69" fillId="0" borderId="0" xfId="0" applyFont="1" applyAlignment="1">
      <alignment vertical="center" shrinkToFit="1"/>
    </xf>
    <xf numFmtId="0" fontId="70" fillId="2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top"/>
    </xf>
    <xf numFmtId="0" fontId="70" fillId="2" borderId="0" xfId="0" applyFont="1" applyFill="1" applyAlignment="1">
      <alignment horizontal="center" vertical="center" wrapText="1"/>
    </xf>
    <xf numFmtId="0" fontId="58" fillId="0" borderId="5" xfId="0" applyFont="1" applyBorder="1" applyAlignment="1" applyProtection="1">
      <alignment horizontal="center" vertical="center" shrinkToFit="1"/>
      <protection locked="0"/>
    </xf>
    <xf numFmtId="0" fontId="58" fillId="0" borderId="4" xfId="0" applyFont="1" applyBorder="1" applyAlignment="1" applyProtection="1">
      <alignment horizontal="center" vertical="center" shrinkToFit="1"/>
      <protection locked="0"/>
    </xf>
    <xf numFmtId="0" fontId="68" fillId="0" borderId="1" xfId="0" applyFont="1" applyBorder="1" applyAlignment="1" applyProtection="1">
      <alignment horizontal="center" vertical="center" wrapText="1" shrinkToFit="1"/>
      <protection locked="0"/>
    </xf>
    <xf numFmtId="0" fontId="68" fillId="0" borderId="3" xfId="0" applyFont="1" applyBorder="1" applyAlignment="1" applyProtection="1">
      <alignment horizontal="center" vertical="center" wrapText="1" shrinkToFit="1"/>
      <protection locked="0"/>
    </xf>
    <xf numFmtId="0" fontId="50" fillId="2" borderId="0" xfId="0" applyFont="1" applyFill="1" applyAlignment="1">
      <alignment horizontal="left" wrapText="1"/>
    </xf>
    <xf numFmtId="0" fontId="60" fillId="2" borderId="0" xfId="0" applyFont="1" applyFill="1" applyAlignment="1">
      <alignment horizontal="right" vertical="center" shrinkToFit="1"/>
    </xf>
    <xf numFmtId="0" fontId="58" fillId="3" borderId="4" xfId="0" applyFont="1" applyFill="1" applyBorder="1" applyAlignment="1">
      <alignment horizontal="center" vertical="center" shrinkToFit="1"/>
    </xf>
    <xf numFmtId="0" fontId="53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5" fillId="5" borderId="2" xfId="0" applyFont="1" applyFill="1" applyBorder="1" applyAlignment="1">
      <alignment horizontal="center" vertical="center" shrinkToFit="1"/>
    </xf>
    <xf numFmtId="0" fontId="35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5" fillId="6" borderId="1" xfId="0" applyFont="1" applyFill="1" applyBorder="1" applyAlignment="1">
      <alignment horizontal="center" vertical="center" shrinkToFit="1"/>
    </xf>
    <xf numFmtId="0" fontId="35" fillId="6" borderId="2" xfId="0" applyFont="1" applyFill="1" applyBorder="1" applyAlignment="1">
      <alignment horizontal="center" vertical="center" shrinkToFit="1"/>
    </xf>
    <xf numFmtId="0" fontId="35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5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41" fillId="2" borderId="0" xfId="0" applyFont="1" applyFill="1" applyAlignment="1" applyProtection="1">
      <alignment horizontal="center"/>
      <protection locked="0"/>
    </xf>
  </cellXfs>
  <cellStyles count="4">
    <cellStyle name="Normal_Sheet1" xfId="2" xr:uid="{553BE414-7A28-4CD4-A465-466CA7B2DD5D}"/>
    <cellStyle name="จุลภาค" xfId="1" builtinId="3"/>
    <cellStyle name="ปกติ" xfId="0" builtinId="0"/>
    <cellStyle name="ปกติ 7" xfId="3" xr:uid="{CD362991-2CA1-4960-9B35-53A1F2A3AC76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O201"/>
  <sheetViews>
    <sheetView showGridLines="0" topLeftCell="B1" zoomScale="132" zoomScaleNormal="132" zoomScaleSheetLayoutView="90" zoomScalePageLayoutView="120" workbookViewId="0">
      <pane ySplit="6" topLeftCell="A7" activePane="bottomLeft" state="frozen"/>
      <selection pane="bottomLeft" activeCell="K9" sqref="K9"/>
    </sheetView>
  </sheetViews>
  <sheetFormatPr defaultColWidth="9" defaultRowHeight="21.9" customHeight="1" x14ac:dyDescent="0.25"/>
  <cols>
    <col min="1" max="1" width="3.09765625" style="125" customWidth="1"/>
    <col min="2" max="2" width="19.09765625" style="126" customWidth="1"/>
    <col min="3" max="3" width="14.09765625" style="127" customWidth="1"/>
    <col min="4" max="4" width="10.8984375" style="127" bestFit="1" customWidth="1"/>
    <col min="5" max="5" width="25.3984375" style="127" customWidth="1"/>
    <col min="6" max="6" width="13.59765625" style="127" customWidth="1"/>
    <col min="7" max="7" width="11.19921875" style="125" customWidth="1"/>
    <col min="8" max="8" width="8.296875" style="125" customWidth="1"/>
    <col min="9" max="9" width="7" style="127" customWidth="1"/>
    <col min="10" max="10" width="7" style="128" customWidth="1"/>
    <col min="11" max="11" width="6" style="129" customWidth="1"/>
    <col min="12" max="12" width="5.59765625" style="125" customWidth="1"/>
    <col min="13" max="13" width="5.69921875" style="130" customWidth="1"/>
    <col min="14" max="14" width="7.3984375" style="95" customWidth="1"/>
    <col min="15" max="16384" width="9" style="95"/>
  </cols>
  <sheetData>
    <row r="1" spans="1:15" s="73" customFormat="1" ht="4.5" customHeight="1" x14ac:dyDescent="0.75">
      <c r="A1" s="70"/>
      <c r="B1" s="70"/>
      <c r="C1" s="70"/>
      <c r="D1" s="70"/>
      <c r="E1" s="70"/>
      <c r="F1" s="70"/>
      <c r="G1" s="134"/>
      <c r="H1" s="70"/>
      <c r="I1" s="70"/>
      <c r="J1" s="70"/>
      <c r="K1" s="70"/>
      <c r="L1" s="70"/>
      <c r="M1" s="70"/>
      <c r="N1" s="71"/>
      <c r="O1" s="72"/>
    </row>
    <row r="2" spans="1:15" s="73" customFormat="1" ht="27.75" customHeight="1" x14ac:dyDescent="0.75">
      <c r="A2" s="74"/>
      <c r="B2" s="75" t="s">
        <v>54</v>
      </c>
      <c r="C2" s="138" t="s">
        <v>234</v>
      </c>
      <c r="D2" s="139"/>
      <c r="E2" s="140" t="s">
        <v>196</v>
      </c>
      <c r="F2" s="140"/>
      <c r="G2" s="140"/>
      <c r="H2" s="140"/>
      <c r="I2" s="140"/>
      <c r="J2" s="140"/>
      <c r="K2" s="140"/>
      <c r="L2" s="140"/>
      <c r="M2" s="140"/>
    </row>
    <row r="3" spans="1:15" s="73" customFormat="1" ht="5.25" customHeight="1" x14ac:dyDescent="0.5">
      <c r="A3" s="74"/>
      <c r="B3" s="76"/>
      <c r="C3" s="76" t="s">
        <v>55</v>
      </c>
      <c r="D3" s="76"/>
      <c r="E3" s="77"/>
      <c r="F3" s="77"/>
      <c r="G3" s="77"/>
      <c r="H3" s="77"/>
      <c r="I3" s="77"/>
      <c r="J3" s="78"/>
      <c r="K3" s="79"/>
      <c r="L3" s="77"/>
      <c r="M3" s="80"/>
    </row>
    <row r="4" spans="1:15" s="73" customFormat="1" ht="20.25" customHeight="1" x14ac:dyDescent="0.5">
      <c r="A4" s="81"/>
      <c r="B4" s="143" t="s">
        <v>197</v>
      </c>
      <c r="C4" s="143"/>
      <c r="D4" s="82">
        <v>52</v>
      </c>
      <c r="E4" s="83" t="s">
        <v>198</v>
      </c>
      <c r="F4" s="82">
        <v>45</v>
      </c>
      <c r="G4" s="135" t="s">
        <v>47</v>
      </c>
      <c r="H4" s="84">
        <v>2567</v>
      </c>
      <c r="I4" s="85" t="s">
        <v>72</v>
      </c>
      <c r="J4" s="142" t="s">
        <v>232</v>
      </c>
      <c r="K4" s="142"/>
      <c r="L4" s="86" t="s">
        <v>45</v>
      </c>
      <c r="M4" s="87" t="s">
        <v>233</v>
      </c>
    </row>
    <row r="5" spans="1:15" s="96" customFormat="1" ht="4.5" customHeight="1" x14ac:dyDescent="0.25">
      <c r="A5" s="88"/>
      <c r="B5" s="141"/>
      <c r="C5" s="141"/>
      <c r="D5" s="89"/>
      <c r="E5" s="89"/>
      <c r="F5" s="90"/>
      <c r="G5" s="92"/>
      <c r="H5" s="92"/>
      <c r="I5" s="91"/>
      <c r="J5" s="93"/>
      <c r="K5" s="94"/>
      <c r="L5" s="92"/>
      <c r="M5" s="92"/>
      <c r="N5" s="95"/>
      <c r="O5" s="95"/>
    </row>
    <row r="6" spans="1:15" s="105" customFormat="1" ht="39.75" customHeight="1" x14ac:dyDescent="0.25">
      <c r="A6" s="97" t="s">
        <v>0</v>
      </c>
      <c r="B6" s="97" t="s">
        <v>199</v>
      </c>
      <c r="C6" s="97" t="s">
        <v>1</v>
      </c>
      <c r="D6" s="98" t="s">
        <v>3</v>
      </c>
      <c r="E6" s="97" t="s">
        <v>67</v>
      </c>
      <c r="F6" s="99" t="s">
        <v>4</v>
      </c>
      <c r="G6" s="100" t="s">
        <v>5</v>
      </c>
      <c r="H6" s="97" t="s">
        <v>2</v>
      </c>
      <c r="I6" s="101" t="s">
        <v>43</v>
      </c>
      <c r="J6" s="102" t="s">
        <v>44</v>
      </c>
      <c r="K6" s="103" t="s">
        <v>69</v>
      </c>
      <c r="L6" s="104" t="s">
        <v>50</v>
      </c>
      <c r="M6" s="133" t="s">
        <v>6</v>
      </c>
    </row>
    <row r="7" spans="1:15" ht="21.9" customHeight="1" x14ac:dyDescent="0.7">
      <c r="A7" s="106">
        <v>1</v>
      </c>
      <c r="B7" s="107" t="s">
        <v>195</v>
      </c>
      <c r="C7" s="108" t="s">
        <v>194</v>
      </c>
      <c r="D7" s="109" t="s">
        <v>51</v>
      </c>
      <c r="E7" s="110" t="s">
        <v>201</v>
      </c>
      <c r="F7" s="110" t="s">
        <v>213</v>
      </c>
      <c r="G7" s="136" t="s">
        <v>200</v>
      </c>
      <c r="H7" s="106" t="s">
        <v>205</v>
      </c>
      <c r="I7" s="111" t="s">
        <v>214</v>
      </c>
      <c r="J7" s="112">
        <v>4</v>
      </c>
      <c r="K7" s="113"/>
      <c r="L7" s="106"/>
      <c r="M7" s="114">
        <v>1</v>
      </c>
      <c r="N7" s="132" t="s">
        <v>215</v>
      </c>
    </row>
    <row r="8" spans="1:15" ht="21.9" customHeight="1" x14ac:dyDescent="0.7">
      <c r="A8" s="106">
        <v>2</v>
      </c>
      <c r="B8" s="107" t="s">
        <v>195</v>
      </c>
      <c r="C8" s="108" t="s">
        <v>194</v>
      </c>
      <c r="D8" s="109" t="s">
        <v>51</v>
      </c>
      <c r="E8" s="110" t="s">
        <v>202</v>
      </c>
      <c r="F8" s="110" t="s">
        <v>212</v>
      </c>
      <c r="G8" s="136" t="s">
        <v>200</v>
      </c>
      <c r="H8" s="106" t="s">
        <v>205</v>
      </c>
      <c r="I8" s="111" t="s">
        <v>216</v>
      </c>
      <c r="J8" s="112">
        <v>1</v>
      </c>
      <c r="K8" s="113"/>
      <c r="L8" s="106"/>
      <c r="M8" s="114">
        <v>2</v>
      </c>
    </row>
    <row r="9" spans="1:15" ht="21.9" customHeight="1" x14ac:dyDescent="0.7">
      <c r="A9" s="115">
        <v>3</v>
      </c>
      <c r="B9" s="107" t="s">
        <v>193</v>
      </c>
      <c r="C9" s="108" t="s">
        <v>191</v>
      </c>
      <c r="D9" s="109" t="s">
        <v>51</v>
      </c>
      <c r="E9" s="110" t="s">
        <v>201</v>
      </c>
      <c r="F9" s="109" t="s">
        <v>213</v>
      </c>
      <c r="G9" s="137" t="s">
        <v>200</v>
      </c>
      <c r="H9" s="106" t="s">
        <v>205</v>
      </c>
      <c r="I9" s="116" t="s">
        <v>217</v>
      </c>
      <c r="J9" s="117">
        <v>4</v>
      </c>
      <c r="K9" s="118"/>
      <c r="L9" s="106"/>
      <c r="M9" s="114">
        <v>1</v>
      </c>
      <c r="N9" s="95" t="s">
        <v>207</v>
      </c>
    </row>
    <row r="10" spans="1:15" ht="21.9" customHeight="1" x14ac:dyDescent="0.7">
      <c r="A10" s="115">
        <v>4</v>
      </c>
      <c r="B10" s="107" t="s">
        <v>193</v>
      </c>
      <c r="C10" s="108" t="s">
        <v>191</v>
      </c>
      <c r="D10" s="109" t="s">
        <v>51</v>
      </c>
      <c r="E10" s="110" t="s">
        <v>202</v>
      </c>
      <c r="F10" s="109" t="s">
        <v>212</v>
      </c>
      <c r="G10" s="137" t="s">
        <v>200</v>
      </c>
      <c r="H10" s="106" t="s">
        <v>205</v>
      </c>
      <c r="I10" s="116" t="s">
        <v>217</v>
      </c>
      <c r="J10" s="117">
        <v>1</v>
      </c>
      <c r="K10" s="118"/>
      <c r="L10" s="106"/>
      <c r="M10" s="114">
        <v>2</v>
      </c>
      <c r="N10" s="95" t="s">
        <v>207</v>
      </c>
    </row>
    <row r="11" spans="1:15" ht="21.9" customHeight="1" x14ac:dyDescent="0.7">
      <c r="A11" s="106">
        <v>5</v>
      </c>
      <c r="B11" s="107" t="s">
        <v>209</v>
      </c>
      <c r="C11" s="108" t="s">
        <v>124</v>
      </c>
      <c r="D11" s="109" t="s">
        <v>51</v>
      </c>
      <c r="E11" s="110" t="s">
        <v>201</v>
      </c>
      <c r="F11" s="109" t="s">
        <v>213</v>
      </c>
      <c r="G11" s="137" t="s">
        <v>200</v>
      </c>
      <c r="H11" s="106" t="s">
        <v>205</v>
      </c>
      <c r="I11" s="116" t="s">
        <v>217</v>
      </c>
      <c r="J11" s="117">
        <v>4</v>
      </c>
      <c r="K11" s="118"/>
      <c r="L11" s="106"/>
      <c r="M11" s="114">
        <v>1</v>
      </c>
      <c r="N11" s="95" t="s">
        <v>208</v>
      </c>
    </row>
    <row r="12" spans="1:15" ht="21.9" customHeight="1" x14ac:dyDescent="0.7">
      <c r="A12" s="115">
        <v>6</v>
      </c>
      <c r="B12" s="107" t="s">
        <v>209</v>
      </c>
      <c r="C12" s="108" t="s">
        <v>124</v>
      </c>
      <c r="D12" s="109" t="s">
        <v>51</v>
      </c>
      <c r="E12" s="110" t="s">
        <v>202</v>
      </c>
      <c r="F12" s="109" t="s">
        <v>212</v>
      </c>
      <c r="G12" s="137" t="s">
        <v>200</v>
      </c>
      <c r="H12" s="106" t="s">
        <v>205</v>
      </c>
      <c r="I12" s="116" t="s">
        <v>218</v>
      </c>
      <c r="J12" s="117">
        <v>1</v>
      </c>
      <c r="K12" s="118"/>
      <c r="L12" s="106"/>
      <c r="M12" s="114">
        <v>2</v>
      </c>
      <c r="N12" s="95" t="s">
        <v>208</v>
      </c>
    </row>
    <row r="13" spans="1:15" ht="21.9" customHeight="1" x14ac:dyDescent="0.7">
      <c r="A13" s="115">
        <v>7</v>
      </c>
      <c r="B13" s="107" t="s">
        <v>192</v>
      </c>
      <c r="C13" s="108" t="s">
        <v>191</v>
      </c>
      <c r="D13" s="109" t="s">
        <v>51</v>
      </c>
      <c r="E13" s="110" t="s">
        <v>201</v>
      </c>
      <c r="F13" s="109" t="s">
        <v>213</v>
      </c>
      <c r="G13" s="115" t="s">
        <v>200</v>
      </c>
      <c r="H13" s="106" t="s">
        <v>205</v>
      </c>
      <c r="I13" s="116" t="s">
        <v>253</v>
      </c>
      <c r="J13" s="117">
        <v>4</v>
      </c>
      <c r="K13" s="118"/>
      <c r="L13" s="106"/>
      <c r="M13" s="114">
        <v>1</v>
      </c>
    </row>
    <row r="14" spans="1:15" ht="21.9" customHeight="1" x14ac:dyDescent="0.7">
      <c r="A14" s="106">
        <v>8</v>
      </c>
      <c r="B14" s="107" t="s">
        <v>192</v>
      </c>
      <c r="C14" s="108" t="s">
        <v>191</v>
      </c>
      <c r="D14" s="109" t="s">
        <v>51</v>
      </c>
      <c r="E14" s="110" t="s">
        <v>202</v>
      </c>
      <c r="F14" s="109" t="s">
        <v>212</v>
      </c>
      <c r="G14" s="115" t="s">
        <v>200</v>
      </c>
      <c r="H14" s="106" t="s">
        <v>205</v>
      </c>
      <c r="I14" s="116" t="s">
        <v>253</v>
      </c>
      <c r="J14" s="117">
        <v>1</v>
      </c>
      <c r="K14" s="118"/>
      <c r="L14" s="106"/>
      <c r="M14" s="114">
        <v>2</v>
      </c>
    </row>
    <row r="15" spans="1:15" ht="21.9" customHeight="1" x14ac:dyDescent="0.7">
      <c r="A15" s="115">
        <v>9</v>
      </c>
      <c r="B15" s="107" t="s">
        <v>190</v>
      </c>
      <c r="C15" s="108" t="s">
        <v>189</v>
      </c>
      <c r="D15" s="109" t="s">
        <v>51</v>
      </c>
      <c r="E15" s="110" t="s">
        <v>201</v>
      </c>
      <c r="F15" s="109" t="s">
        <v>213</v>
      </c>
      <c r="G15" s="115" t="s">
        <v>200</v>
      </c>
      <c r="H15" s="106" t="s">
        <v>205</v>
      </c>
      <c r="I15" s="116" t="s">
        <v>220</v>
      </c>
      <c r="J15" s="117">
        <v>4</v>
      </c>
      <c r="K15" s="118"/>
      <c r="L15" s="106"/>
      <c r="M15" s="114">
        <v>1</v>
      </c>
    </row>
    <row r="16" spans="1:15" ht="21.9" customHeight="1" x14ac:dyDescent="0.7">
      <c r="A16" s="115">
        <v>10</v>
      </c>
      <c r="B16" s="107" t="s">
        <v>190</v>
      </c>
      <c r="C16" s="108" t="s">
        <v>189</v>
      </c>
      <c r="D16" s="109" t="s">
        <v>51</v>
      </c>
      <c r="E16" s="110" t="s">
        <v>202</v>
      </c>
      <c r="F16" s="109" t="s">
        <v>212</v>
      </c>
      <c r="G16" s="115" t="s">
        <v>200</v>
      </c>
      <c r="H16" s="106" t="s">
        <v>205</v>
      </c>
      <c r="I16" s="116" t="s">
        <v>220</v>
      </c>
      <c r="J16" s="117">
        <v>1</v>
      </c>
      <c r="K16" s="118"/>
      <c r="L16" s="106"/>
      <c r="M16" s="114">
        <v>2</v>
      </c>
    </row>
    <row r="17" spans="1:14" ht="21.9" customHeight="1" x14ac:dyDescent="0.7">
      <c r="A17" s="106">
        <v>11</v>
      </c>
      <c r="B17" s="107" t="s">
        <v>188</v>
      </c>
      <c r="C17" s="108" t="s">
        <v>184</v>
      </c>
      <c r="D17" s="109" t="s">
        <v>51</v>
      </c>
      <c r="E17" s="110" t="s">
        <v>201</v>
      </c>
      <c r="F17" s="109" t="s">
        <v>213</v>
      </c>
      <c r="G17" s="115" t="s">
        <v>200</v>
      </c>
      <c r="H17" s="106" t="s">
        <v>205</v>
      </c>
      <c r="I17" s="116" t="s">
        <v>264</v>
      </c>
      <c r="J17" s="117">
        <v>4</v>
      </c>
      <c r="K17" s="118"/>
      <c r="L17" s="106"/>
      <c r="M17" s="114">
        <v>1</v>
      </c>
    </row>
    <row r="18" spans="1:14" ht="21.9" customHeight="1" x14ac:dyDescent="0.7">
      <c r="A18" s="115">
        <v>12</v>
      </c>
      <c r="B18" s="107" t="s">
        <v>188</v>
      </c>
      <c r="C18" s="108" t="s">
        <v>184</v>
      </c>
      <c r="D18" s="109" t="s">
        <v>51</v>
      </c>
      <c r="E18" s="110" t="s">
        <v>202</v>
      </c>
      <c r="F18" s="109" t="s">
        <v>212</v>
      </c>
      <c r="G18" s="115" t="s">
        <v>200</v>
      </c>
      <c r="H18" s="106" t="s">
        <v>205</v>
      </c>
      <c r="I18" s="116" t="s">
        <v>263</v>
      </c>
      <c r="J18" s="117">
        <v>1</v>
      </c>
      <c r="K18" s="118"/>
      <c r="L18" s="106"/>
      <c r="M18" s="114">
        <v>2</v>
      </c>
    </row>
    <row r="19" spans="1:14" ht="21.9" customHeight="1" x14ac:dyDescent="0.7">
      <c r="A19" s="115">
        <v>13</v>
      </c>
      <c r="B19" s="107" t="s">
        <v>187</v>
      </c>
      <c r="C19" s="108" t="s">
        <v>126</v>
      </c>
      <c r="D19" s="109" t="s">
        <v>51</v>
      </c>
      <c r="E19" s="110" t="s">
        <v>201</v>
      </c>
      <c r="F19" s="109" t="s">
        <v>213</v>
      </c>
      <c r="G19" s="115" t="s">
        <v>200</v>
      </c>
      <c r="H19" s="106" t="s">
        <v>205</v>
      </c>
      <c r="I19" s="116" t="s">
        <v>265</v>
      </c>
      <c r="J19" s="117">
        <v>4</v>
      </c>
      <c r="K19" s="118"/>
      <c r="L19" s="106"/>
      <c r="M19" s="114">
        <v>1</v>
      </c>
    </row>
    <row r="20" spans="1:14" ht="21.9" customHeight="1" x14ac:dyDescent="0.7">
      <c r="A20" s="106">
        <v>14</v>
      </c>
      <c r="B20" s="107" t="s">
        <v>187</v>
      </c>
      <c r="C20" s="108" t="s">
        <v>126</v>
      </c>
      <c r="D20" s="109" t="s">
        <v>51</v>
      </c>
      <c r="E20" s="110" t="s">
        <v>202</v>
      </c>
      <c r="F20" s="109" t="s">
        <v>212</v>
      </c>
      <c r="G20" s="115" t="s">
        <v>200</v>
      </c>
      <c r="H20" s="106" t="s">
        <v>205</v>
      </c>
      <c r="I20" s="116" t="s">
        <v>265</v>
      </c>
      <c r="J20" s="117">
        <v>1</v>
      </c>
      <c r="K20" s="118"/>
      <c r="L20" s="106"/>
      <c r="M20" s="114">
        <v>2</v>
      </c>
    </row>
    <row r="21" spans="1:14" ht="21.9" customHeight="1" x14ac:dyDescent="0.7">
      <c r="A21" s="115">
        <v>15</v>
      </c>
      <c r="B21" s="107" t="s">
        <v>186</v>
      </c>
      <c r="C21" s="108" t="s">
        <v>184</v>
      </c>
      <c r="D21" s="109" t="s">
        <v>51</v>
      </c>
      <c r="E21" s="110" t="s">
        <v>201</v>
      </c>
      <c r="F21" s="109" t="s">
        <v>213</v>
      </c>
      <c r="G21" s="115" t="s">
        <v>200</v>
      </c>
      <c r="H21" s="106" t="s">
        <v>205</v>
      </c>
      <c r="I21" s="116" t="s">
        <v>223</v>
      </c>
      <c r="J21" s="117">
        <v>4</v>
      </c>
      <c r="K21" s="118"/>
      <c r="L21" s="106"/>
      <c r="M21" s="114">
        <v>1</v>
      </c>
    </row>
    <row r="22" spans="1:14" ht="21.9" customHeight="1" x14ac:dyDescent="0.7">
      <c r="A22" s="115">
        <v>16</v>
      </c>
      <c r="B22" s="107" t="s">
        <v>186</v>
      </c>
      <c r="C22" s="108" t="s">
        <v>184</v>
      </c>
      <c r="D22" s="109" t="s">
        <v>51</v>
      </c>
      <c r="E22" s="110" t="s">
        <v>202</v>
      </c>
      <c r="F22" s="109" t="s">
        <v>212</v>
      </c>
      <c r="G22" s="115" t="s">
        <v>200</v>
      </c>
      <c r="H22" s="106" t="s">
        <v>205</v>
      </c>
      <c r="I22" s="116" t="s">
        <v>223</v>
      </c>
      <c r="J22" s="117">
        <v>1</v>
      </c>
      <c r="K22" s="118"/>
      <c r="L22" s="106"/>
      <c r="M22" s="114">
        <v>2</v>
      </c>
    </row>
    <row r="23" spans="1:14" ht="21.9" customHeight="1" x14ac:dyDescent="0.7">
      <c r="A23" s="106">
        <v>17</v>
      </c>
      <c r="B23" s="107" t="s">
        <v>185</v>
      </c>
      <c r="C23" s="108" t="s">
        <v>184</v>
      </c>
      <c r="D23" s="109" t="s">
        <v>51</v>
      </c>
      <c r="E23" s="110" t="s">
        <v>201</v>
      </c>
      <c r="F23" s="109" t="s">
        <v>213</v>
      </c>
      <c r="G23" s="115" t="s">
        <v>200</v>
      </c>
      <c r="H23" s="106" t="s">
        <v>205</v>
      </c>
      <c r="I23" s="116" t="s">
        <v>252</v>
      </c>
      <c r="J23" s="117">
        <v>4</v>
      </c>
      <c r="K23" s="118"/>
      <c r="L23" s="106"/>
      <c r="M23" s="114">
        <v>1</v>
      </c>
    </row>
    <row r="24" spans="1:14" ht="21.9" customHeight="1" x14ac:dyDescent="0.7">
      <c r="A24" s="115">
        <v>18</v>
      </c>
      <c r="B24" s="107" t="s">
        <v>185</v>
      </c>
      <c r="C24" s="108" t="s">
        <v>184</v>
      </c>
      <c r="D24" s="109" t="s">
        <v>51</v>
      </c>
      <c r="E24" s="110" t="s">
        <v>202</v>
      </c>
      <c r="F24" s="109" t="s">
        <v>212</v>
      </c>
      <c r="G24" s="115" t="s">
        <v>200</v>
      </c>
      <c r="H24" s="106" t="s">
        <v>205</v>
      </c>
      <c r="I24" s="116" t="s">
        <v>231</v>
      </c>
      <c r="J24" s="117">
        <v>1</v>
      </c>
      <c r="K24" s="118"/>
      <c r="L24" s="106"/>
      <c r="M24" s="114">
        <v>2</v>
      </c>
    </row>
    <row r="25" spans="1:14" ht="21.9" customHeight="1" x14ac:dyDescent="0.7">
      <c r="A25" s="115">
        <v>19</v>
      </c>
      <c r="B25" s="107" t="s">
        <v>183</v>
      </c>
      <c r="C25" s="108" t="s">
        <v>64</v>
      </c>
      <c r="D25" s="109" t="s">
        <v>51</v>
      </c>
      <c r="E25" s="110" t="s">
        <v>201</v>
      </c>
      <c r="F25" s="109" t="s">
        <v>213</v>
      </c>
      <c r="G25" s="115" t="s">
        <v>200</v>
      </c>
      <c r="H25" s="106" t="s">
        <v>205</v>
      </c>
      <c r="I25" s="116" t="s">
        <v>223</v>
      </c>
      <c r="J25" s="117">
        <v>4</v>
      </c>
      <c r="K25" s="118"/>
      <c r="L25" s="106"/>
      <c r="M25" s="114">
        <v>1</v>
      </c>
    </row>
    <row r="26" spans="1:14" ht="21.9" customHeight="1" x14ac:dyDescent="0.7">
      <c r="A26" s="106">
        <v>20</v>
      </c>
      <c r="B26" s="107" t="s">
        <v>183</v>
      </c>
      <c r="C26" s="108" t="s">
        <v>64</v>
      </c>
      <c r="D26" s="109" t="s">
        <v>51</v>
      </c>
      <c r="E26" s="110" t="s">
        <v>202</v>
      </c>
      <c r="F26" s="109" t="s">
        <v>212</v>
      </c>
      <c r="G26" s="115" t="s">
        <v>200</v>
      </c>
      <c r="H26" s="106" t="s">
        <v>205</v>
      </c>
      <c r="I26" s="116" t="s">
        <v>223</v>
      </c>
      <c r="J26" s="117">
        <v>1</v>
      </c>
      <c r="K26" s="118"/>
      <c r="L26" s="106"/>
      <c r="M26" s="114">
        <v>2</v>
      </c>
    </row>
    <row r="27" spans="1:14" ht="21.9" customHeight="1" x14ac:dyDescent="0.7">
      <c r="A27" s="115">
        <v>21</v>
      </c>
      <c r="B27" s="107" t="s">
        <v>182</v>
      </c>
      <c r="C27" s="108" t="s">
        <v>181</v>
      </c>
      <c r="D27" s="109" t="s">
        <v>51</v>
      </c>
      <c r="E27" s="110" t="s">
        <v>201</v>
      </c>
      <c r="F27" s="109" t="s">
        <v>213</v>
      </c>
      <c r="G27" s="115" t="s">
        <v>200</v>
      </c>
      <c r="H27" s="106" t="s">
        <v>205</v>
      </c>
      <c r="I27" s="116" t="s">
        <v>242</v>
      </c>
      <c r="J27" s="117">
        <v>4</v>
      </c>
      <c r="K27" s="118"/>
      <c r="L27" s="106"/>
      <c r="M27" s="114">
        <v>1</v>
      </c>
    </row>
    <row r="28" spans="1:14" ht="21.9" customHeight="1" x14ac:dyDescent="0.7">
      <c r="A28" s="115">
        <v>22</v>
      </c>
      <c r="B28" s="107" t="s">
        <v>182</v>
      </c>
      <c r="C28" s="108" t="s">
        <v>181</v>
      </c>
      <c r="D28" s="109" t="s">
        <v>51</v>
      </c>
      <c r="E28" s="110" t="s">
        <v>202</v>
      </c>
      <c r="F28" s="109" t="s">
        <v>212</v>
      </c>
      <c r="G28" s="115" t="s">
        <v>200</v>
      </c>
      <c r="H28" s="106" t="s">
        <v>205</v>
      </c>
      <c r="I28" s="116" t="s">
        <v>242</v>
      </c>
      <c r="J28" s="117">
        <v>1</v>
      </c>
      <c r="K28" s="118"/>
      <c r="L28" s="106"/>
      <c r="M28" s="114">
        <v>2</v>
      </c>
    </row>
    <row r="29" spans="1:14" ht="21.9" customHeight="1" x14ac:dyDescent="0.7">
      <c r="A29" s="106">
        <v>23</v>
      </c>
      <c r="B29" s="107" t="s">
        <v>210</v>
      </c>
      <c r="C29" s="108" t="s">
        <v>124</v>
      </c>
      <c r="D29" s="109" t="s">
        <v>51</v>
      </c>
      <c r="E29" s="110" t="s">
        <v>201</v>
      </c>
      <c r="F29" s="109" t="s">
        <v>213</v>
      </c>
      <c r="G29" s="115" t="s">
        <v>200</v>
      </c>
      <c r="H29" s="106" t="s">
        <v>205</v>
      </c>
      <c r="I29" s="127" t="s">
        <v>222</v>
      </c>
      <c r="J29" s="117">
        <v>4</v>
      </c>
      <c r="K29" s="118"/>
      <c r="L29" s="106"/>
      <c r="M29" s="114">
        <v>1</v>
      </c>
      <c r="N29" s="95" t="s">
        <v>208</v>
      </c>
    </row>
    <row r="30" spans="1:14" ht="21.9" customHeight="1" x14ac:dyDescent="0.7">
      <c r="A30" s="115">
        <v>24</v>
      </c>
      <c r="B30" s="107" t="s">
        <v>210</v>
      </c>
      <c r="C30" s="108" t="s">
        <v>124</v>
      </c>
      <c r="D30" s="109" t="s">
        <v>51</v>
      </c>
      <c r="E30" s="110" t="s">
        <v>202</v>
      </c>
      <c r="F30" s="109" t="s">
        <v>212</v>
      </c>
      <c r="G30" s="115" t="s">
        <v>200</v>
      </c>
      <c r="H30" s="106" t="s">
        <v>205</v>
      </c>
      <c r="I30" s="116" t="s">
        <v>221</v>
      </c>
      <c r="J30" s="117">
        <v>1</v>
      </c>
      <c r="K30" s="118"/>
      <c r="L30" s="106"/>
      <c r="M30" s="114">
        <v>2</v>
      </c>
      <c r="N30" s="95" t="s">
        <v>208</v>
      </c>
    </row>
    <row r="31" spans="1:14" ht="21.9" customHeight="1" x14ac:dyDescent="0.7">
      <c r="A31" s="115">
        <v>25</v>
      </c>
      <c r="B31" s="107" t="s">
        <v>180</v>
      </c>
      <c r="C31" s="108" t="s">
        <v>179</v>
      </c>
      <c r="D31" s="109" t="s">
        <v>51</v>
      </c>
      <c r="E31" s="110" t="s">
        <v>201</v>
      </c>
      <c r="F31" s="109" t="s">
        <v>213</v>
      </c>
      <c r="G31" s="115" t="s">
        <v>200</v>
      </c>
      <c r="H31" s="106" t="s">
        <v>205</v>
      </c>
      <c r="I31" s="116" t="s">
        <v>218</v>
      </c>
      <c r="J31" s="117">
        <v>4</v>
      </c>
      <c r="K31" s="118"/>
      <c r="L31" s="106"/>
      <c r="M31" s="114">
        <v>1</v>
      </c>
    </row>
    <row r="32" spans="1:14" ht="21.9" customHeight="1" x14ac:dyDescent="0.7">
      <c r="A32" s="106">
        <v>26</v>
      </c>
      <c r="B32" s="107" t="s">
        <v>180</v>
      </c>
      <c r="C32" s="108" t="s">
        <v>179</v>
      </c>
      <c r="D32" s="109" t="s">
        <v>51</v>
      </c>
      <c r="E32" s="110" t="s">
        <v>202</v>
      </c>
      <c r="F32" s="109" t="s">
        <v>212</v>
      </c>
      <c r="G32" s="115" t="s">
        <v>200</v>
      </c>
      <c r="H32" s="106" t="s">
        <v>205</v>
      </c>
      <c r="I32" s="116" t="s">
        <v>218</v>
      </c>
      <c r="J32" s="117">
        <v>1</v>
      </c>
      <c r="K32" s="118"/>
      <c r="L32" s="106"/>
      <c r="M32" s="114">
        <v>2</v>
      </c>
    </row>
    <row r="33" spans="1:14" ht="21.9" customHeight="1" x14ac:dyDescent="0.7">
      <c r="A33" s="115">
        <v>27</v>
      </c>
      <c r="B33" s="107" t="s">
        <v>178</v>
      </c>
      <c r="C33" s="108" t="s">
        <v>126</v>
      </c>
      <c r="D33" s="109" t="s">
        <v>51</v>
      </c>
      <c r="E33" s="110" t="s">
        <v>201</v>
      </c>
      <c r="F33" s="109" t="s">
        <v>213</v>
      </c>
      <c r="G33" s="115" t="s">
        <v>200</v>
      </c>
      <c r="H33" s="106" t="s">
        <v>205</v>
      </c>
      <c r="I33" s="116" t="s">
        <v>251</v>
      </c>
      <c r="J33" s="117">
        <v>4</v>
      </c>
      <c r="K33" s="118"/>
      <c r="L33" s="106"/>
      <c r="M33" s="114">
        <v>1</v>
      </c>
    </row>
    <row r="34" spans="1:14" ht="21.9" customHeight="1" x14ac:dyDescent="0.7">
      <c r="A34" s="115">
        <v>28</v>
      </c>
      <c r="B34" s="107" t="s">
        <v>178</v>
      </c>
      <c r="C34" s="108" t="s">
        <v>126</v>
      </c>
      <c r="D34" s="109" t="s">
        <v>51</v>
      </c>
      <c r="E34" s="110" t="s">
        <v>202</v>
      </c>
      <c r="F34" s="109" t="s">
        <v>212</v>
      </c>
      <c r="G34" s="115" t="s">
        <v>200</v>
      </c>
      <c r="H34" s="106" t="s">
        <v>205</v>
      </c>
      <c r="I34" s="116" t="s">
        <v>251</v>
      </c>
      <c r="J34" s="117">
        <v>1</v>
      </c>
      <c r="K34" s="118"/>
      <c r="L34" s="106"/>
      <c r="M34" s="114">
        <v>2</v>
      </c>
    </row>
    <row r="35" spans="1:14" ht="21.9" customHeight="1" x14ac:dyDescent="0.7">
      <c r="A35" s="106">
        <v>29</v>
      </c>
      <c r="B35" s="107" t="s">
        <v>177</v>
      </c>
      <c r="C35" s="108" t="s">
        <v>124</v>
      </c>
      <c r="D35" s="109" t="s">
        <v>51</v>
      </c>
      <c r="E35" s="110" t="s">
        <v>201</v>
      </c>
      <c r="F35" s="109" t="s">
        <v>213</v>
      </c>
      <c r="G35" s="115" t="s">
        <v>200</v>
      </c>
      <c r="H35" s="106" t="s">
        <v>205</v>
      </c>
      <c r="I35" s="116" t="s">
        <v>219</v>
      </c>
      <c r="J35" s="117">
        <v>4</v>
      </c>
      <c r="K35" s="118"/>
      <c r="L35" s="106"/>
      <c r="M35" s="114">
        <v>1</v>
      </c>
    </row>
    <row r="36" spans="1:14" ht="21.9" customHeight="1" x14ac:dyDescent="0.7">
      <c r="A36" s="115">
        <v>30</v>
      </c>
      <c r="B36" s="107" t="s">
        <v>177</v>
      </c>
      <c r="C36" s="108" t="s">
        <v>124</v>
      </c>
      <c r="D36" s="109" t="s">
        <v>51</v>
      </c>
      <c r="E36" s="110" t="s">
        <v>202</v>
      </c>
      <c r="F36" s="109" t="s">
        <v>212</v>
      </c>
      <c r="G36" s="115" t="s">
        <v>200</v>
      </c>
      <c r="H36" s="106" t="s">
        <v>205</v>
      </c>
      <c r="I36" s="116" t="s">
        <v>220</v>
      </c>
      <c r="J36" s="117">
        <v>1</v>
      </c>
      <c r="K36" s="118"/>
      <c r="L36" s="106"/>
      <c r="M36" s="114">
        <v>2</v>
      </c>
    </row>
    <row r="37" spans="1:14" ht="21.9" customHeight="1" x14ac:dyDescent="0.7">
      <c r="A37" s="115">
        <v>31</v>
      </c>
      <c r="B37" s="119" t="s">
        <v>176</v>
      </c>
      <c r="C37" s="108" t="s">
        <v>64</v>
      </c>
      <c r="D37" s="109" t="s">
        <v>51</v>
      </c>
      <c r="E37" s="110" t="s">
        <v>201</v>
      </c>
      <c r="F37" s="109" t="s">
        <v>213</v>
      </c>
      <c r="G37" s="115" t="s">
        <v>200</v>
      </c>
      <c r="H37" s="106" t="s">
        <v>205</v>
      </c>
      <c r="I37" s="116" t="s">
        <v>223</v>
      </c>
      <c r="J37" s="117">
        <v>4</v>
      </c>
      <c r="K37" s="118"/>
      <c r="L37" s="106"/>
      <c r="M37" s="114">
        <v>1</v>
      </c>
    </row>
    <row r="38" spans="1:14" ht="21.9" customHeight="1" x14ac:dyDescent="0.7">
      <c r="A38" s="106">
        <v>32</v>
      </c>
      <c r="B38" s="119" t="s">
        <v>176</v>
      </c>
      <c r="C38" s="108" t="s">
        <v>64</v>
      </c>
      <c r="D38" s="109" t="s">
        <v>51</v>
      </c>
      <c r="E38" s="110" t="s">
        <v>202</v>
      </c>
      <c r="F38" s="109" t="s">
        <v>212</v>
      </c>
      <c r="G38" s="115" t="s">
        <v>200</v>
      </c>
      <c r="H38" s="106" t="s">
        <v>205</v>
      </c>
      <c r="I38" s="116" t="s">
        <v>223</v>
      </c>
      <c r="J38" s="117">
        <v>1</v>
      </c>
      <c r="K38" s="118"/>
      <c r="L38" s="106"/>
      <c r="M38" s="114">
        <v>2</v>
      </c>
    </row>
    <row r="39" spans="1:14" ht="21.9" customHeight="1" x14ac:dyDescent="0.7">
      <c r="A39" s="115">
        <v>33</v>
      </c>
      <c r="B39" s="119" t="s">
        <v>211</v>
      </c>
      <c r="C39" s="108" t="s">
        <v>181</v>
      </c>
      <c r="D39" s="109" t="s">
        <v>51</v>
      </c>
      <c r="E39" s="110" t="s">
        <v>201</v>
      </c>
      <c r="F39" s="109" t="s">
        <v>213</v>
      </c>
      <c r="G39" s="115" t="s">
        <v>200</v>
      </c>
      <c r="H39" s="106" t="s">
        <v>205</v>
      </c>
      <c r="I39" s="116" t="s">
        <v>224</v>
      </c>
      <c r="J39" s="117">
        <v>4</v>
      </c>
      <c r="K39" s="118"/>
      <c r="L39" s="106"/>
      <c r="M39" s="114">
        <v>1</v>
      </c>
      <c r="N39" s="95" t="s">
        <v>208</v>
      </c>
    </row>
    <row r="40" spans="1:14" ht="21.9" customHeight="1" x14ac:dyDescent="0.7">
      <c r="A40" s="115">
        <v>34</v>
      </c>
      <c r="B40" s="119" t="s">
        <v>211</v>
      </c>
      <c r="C40" s="108" t="s">
        <v>181</v>
      </c>
      <c r="D40" s="109" t="s">
        <v>51</v>
      </c>
      <c r="E40" s="110" t="s">
        <v>202</v>
      </c>
      <c r="F40" s="109" t="s">
        <v>212</v>
      </c>
      <c r="G40" s="115" t="s">
        <v>200</v>
      </c>
      <c r="H40" s="106" t="s">
        <v>205</v>
      </c>
      <c r="I40" s="116" t="s">
        <v>224</v>
      </c>
      <c r="J40" s="117">
        <v>1</v>
      </c>
      <c r="K40" s="118"/>
      <c r="L40" s="106"/>
      <c r="M40" s="114">
        <v>2</v>
      </c>
      <c r="N40" s="95" t="s">
        <v>208</v>
      </c>
    </row>
    <row r="41" spans="1:14" ht="21.9" customHeight="1" x14ac:dyDescent="0.7">
      <c r="A41" s="106">
        <v>35</v>
      </c>
      <c r="B41" s="119" t="s">
        <v>175</v>
      </c>
      <c r="C41" s="108" t="s">
        <v>129</v>
      </c>
      <c r="D41" s="109" t="s">
        <v>51</v>
      </c>
      <c r="E41" s="110" t="s">
        <v>201</v>
      </c>
      <c r="F41" s="109" t="s">
        <v>213</v>
      </c>
      <c r="G41" s="115" t="s">
        <v>200</v>
      </c>
      <c r="H41" s="106" t="s">
        <v>205</v>
      </c>
      <c r="I41" s="116" t="s">
        <v>261</v>
      </c>
      <c r="J41" s="117">
        <v>4</v>
      </c>
      <c r="K41" s="118"/>
      <c r="L41" s="106"/>
      <c r="M41" s="114">
        <v>1</v>
      </c>
    </row>
    <row r="42" spans="1:14" ht="21.9" customHeight="1" x14ac:dyDescent="0.7">
      <c r="A42" s="115">
        <v>36</v>
      </c>
      <c r="B42" s="119" t="s">
        <v>175</v>
      </c>
      <c r="C42" s="108" t="s">
        <v>129</v>
      </c>
      <c r="D42" s="109" t="s">
        <v>51</v>
      </c>
      <c r="E42" s="110" t="s">
        <v>202</v>
      </c>
      <c r="F42" s="109" t="s">
        <v>212</v>
      </c>
      <c r="G42" s="115" t="s">
        <v>200</v>
      </c>
      <c r="H42" s="106" t="s">
        <v>205</v>
      </c>
      <c r="I42" s="116" t="s">
        <v>261</v>
      </c>
      <c r="J42" s="117">
        <v>1</v>
      </c>
      <c r="K42" s="118"/>
      <c r="L42" s="106"/>
      <c r="M42" s="114">
        <v>2</v>
      </c>
    </row>
    <row r="43" spans="1:14" ht="21.9" customHeight="1" x14ac:dyDescent="0.7">
      <c r="A43" s="115">
        <v>37</v>
      </c>
      <c r="B43" s="119" t="s">
        <v>174</v>
      </c>
      <c r="C43" s="108" t="s">
        <v>173</v>
      </c>
      <c r="D43" s="109" t="s">
        <v>51</v>
      </c>
      <c r="E43" s="110" t="s">
        <v>201</v>
      </c>
      <c r="F43" s="109" t="s">
        <v>213</v>
      </c>
      <c r="G43" s="115" t="s">
        <v>200</v>
      </c>
      <c r="H43" s="106" t="s">
        <v>205</v>
      </c>
      <c r="I43" s="116" t="s">
        <v>228</v>
      </c>
      <c r="J43" s="117">
        <v>4</v>
      </c>
      <c r="K43" s="118"/>
      <c r="L43" s="106"/>
      <c r="M43" s="114">
        <v>1</v>
      </c>
    </row>
    <row r="44" spans="1:14" ht="21.9" customHeight="1" x14ac:dyDescent="0.7">
      <c r="A44" s="106">
        <v>38</v>
      </c>
      <c r="B44" s="119" t="s">
        <v>174</v>
      </c>
      <c r="C44" s="108" t="s">
        <v>173</v>
      </c>
      <c r="D44" s="109" t="s">
        <v>51</v>
      </c>
      <c r="E44" s="110" t="s">
        <v>202</v>
      </c>
      <c r="F44" s="109" t="s">
        <v>212</v>
      </c>
      <c r="G44" s="115" t="s">
        <v>200</v>
      </c>
      <c r="H44" s="106" t="s">
        <v>205</v>
      </c>
      <c r="I44" s="116" t="s">
        <v>228</v>
      </c>
      <c r="J44" s="117">
        <v>1</v>
      </c>
      <c r="K44" s="118"/>
      <c r="L44" s="106"/>
      <c r="M44" s="114">
        <v>2</v>
      </c>
    </row>
    <row r="45" spans="1:14" ht="21.9" customHeight="1" x14ac:dyDescent="0.7">
      <c r="A45" s="115">
        <v>39</v>
      </c>
      <c r="B45" s="119" t="s">
        <v>172</v>
      </c>
      <c r="C45" s="108" t="s">
        <v>129</v>
      </c>
      <c r="D45" s="109" t="s">
        <v>51</v>
      </c>
      <c r="E45" s="110" t="s">
        <v>201</v>
      </c>
      <c r="F45" s="109" t="s">
        <v>213</v>
      </c>
      <c r="G45" s="115" t="s">
        <v>200</v>
      </c>
      <c r="H45" s="106" t="s">
        <v>205</v>
      </c>
      <c r="I45" s="116" t="s">
        <v>228</v>
      </c>
      <c r="J45" s="117">
        <v>4</v>
      </c>
      <c r="K45" s="118"/>
      <c r="L45" s="106"/>
      <c r="M45" s="114">
        <v>1</v>
      </c>
    </row>
    <row r="46" spans="1:14" ht="21.9" customHeight="1" x14ac:dyDescent="0.7">
      <c r="A46" s="115">
        <v>40</v>
      </c>
      <c r="B46" s="119" t="s">
        <v>172</v>
      </c>
      <c r="C46" s="108" t="s">
        <v>129</v>
      </c>
      <c r="D46" s="109" t="s">
        <v>51</v>
      </c>
      <c r="E46" s="110" t="s">
        <v>202</v>
      </c>
      <c r="F46" s="109" t="s">
        <v>212</v>
      </c>
      <c r="G46" s="115" t="s">
        <v>200</v>
      </c>
      <c r="H46" s="106" t="s">
        <v>205</v>
      </c>
      <c r="I46" s="116" t="s">
        <v>228</v>
      </c>
      <c r="J46" s="117">
        <v>1</v>
      </c>
      <c r="K46" s="118"/>
      <c r="L46" s="106"/>
      <c r="M46" s="114">
        <v>2</v>
      </c>
    </row>
    <row r="47" spans="1:14" ht="21.9" customHeight="1" x14ac:dyDescent="0.7">
      <c r="A47" s="106">
        <v>41</v>
      </c>
      <c r="B47" s="119" t="s">
        <v>171</v>
      </c>
      <c r="C47" s="108" t="s">
        <v>170</v>
      </c>
      <c r="D47" s="109" t="s">
        <v>51</v>
      </c>
      <c r="E47" s="109" t="s">
        <v>203</v>
      </c>
      <c r="F47" s="109" t="s">
        <v>213</v>
      </c>
      <c r="G47" s="115" t="s">
        <v>200</v>
      </c>
      <c r="H47" s="115" t="s">
        <v>206</v>
      </c>
      <c r="I47" s="116" t="s">
        <v>239</v>
      </c>
      <c r="J47" s="117">
        <v>1.3</v>
      </c>
      <c r="K47" s="118"/>
      <c r="L47" s="106"/>
      <c r="M47" s="114">
        <v>1</v>
      </c>
    </row>
    <row r="48" spans="1:14" ht="21.9" customHeight="1" x14ac:dyDescent="0.7">
      <c r="A48" s="115">
        <v>42</v>
      </c>
      <c r="B48" s="119" t="s">
        <v>171</v>
      </c>
      <c r="C48" s="108" t="s">
        <v>170</v>
      </c>
      <c r="D48" s="109" t="s">
        <v>51</v>
      </c>
      <c r="E48" s="109" t="s">
        <v>204</v>
      </c>
      <c r="F48" s="109" t="s">
        <v>212</v>
      </c>
      <c r="G48" s="115" t="s">
        <v>200</v>
      </c>
      <c r="H48" s="115" t="s">
        <v>206</v>
      </c>
      <c r="I48" s="116" t="s">
        <v>239</v>
      </c>
      <c r="J48" s="117">
        <v>1.43</v>
      </c>
      <c r="K48" s="118"/>
      <c r="L48" s="106"/>
      <c r="M48" s="114">
        <v>2</v>
      </c>
    </row>
    <row r="49" spans="1:13" ht="21.9" customHeight="1" x14ac:dyDescent="0.7">
      <c r="A49" s="115">
        <v>43</v>
      </c>
      <c r="B49" s="119" t="s">
        <v>169</v>
      </c>
      <c r="C49" s="108" t="s">
        <v>64</v>
      </c>
      <c r="D49" s="109" t="s">
        <v>51</v>
      </c>
      <c r="E49" s="110" t="s">
        <v>201</v>
      </c>
      <c r="F49" s="109" t="s">
        <v>213</v>
      </c>
      <c r="G49" s="115" t="s">
        <v>200</v>
      </c>
      <c r="H49" s="106" t="s">
        <v>205</v>
      </c>
      <c r="I49" s="116" t="s">
        <v>219</v>
      </c>
      <c r="J49" s="117">
        <v>4</v>
      </c>
      <c r="K49" s="118"/>
      <c r="L49" s="106"/>
      <c r="M49" s="114">
        <v>1</v>
      </c>
    </row>
    <row r="50" spans="1:13" ht="21.9" customHeight="1" x14ac:dyDescent="0.7">
      <c r="A50" s="106">
        <v>44</v>
      </c>
      <c r="B50" s="119" t="s">
        <v>169</v>
      </c>
      <c r="C50" s="108" t="s">
        <v>64</v>
      </c>
      <c r="D50" s="109" t="s">
        <v>51</v>
      </c>
      <c r="E50" s="110" t="s">
        <v>202</v>
      </c>
      <c r="F50" s="109" t="s">
        <v>212</v>
      </c>
      <c r="G50" s="115" t="s">
        <v>200</v>
      </c>
      <c r="H50" s="106" t="s">
        <v>205</v>
      </c>
      <c r="I50" s="116" t="s">
        <v>227</v>
      </c>
      <c r="J50" s="117">
        <v>1</v>
      </c>
      <c r="K50" s="118"/>
      <c r="L50" s="106"/>
      <c r="M50" s="114">
        <v>2</v>
      </c>
    </row>
    <row r="51" spans="1:13" ht="21.9" customHeight="1" x14ac:dyDescent="0.7">
      <c r="A51" s="115">
        <v>45</v>
      </c>
      <c r="B51" s="119" t="s">
        <v>168</v>
      </c>
      <c r="C51" s="108" t="s">
        <v>129</v>
      </c>
      <c r="D51" s="109" t="s">
        <v>51</v>
      </c>
      <c r="E51" s="109" t="s">
        <v>203</v>
      </c>
      <c r="F51" s="109" t="s">
        <v>213</v>
      </c>
      <c r="G51" s="115" t="s">
        <v>200</v>
      </c>
      <c r="H51" s="115" t="s">
        <v>206</v>
      </c>
      <c r="I51" s="116" t="s">
        <v>239</v>
      </c>
      <c r="J51" s="117">
        <v>1.3</v>
      </c>
      <c r="K51" s="118"/>
      <c r="L51" s="106"/>
      <c r="M51" s="114">
        <v>1</v>
      </c>
    </row>
    <row r="52" spans="1:13" ht="21.9" customHeight="1" x14ac:dyDescent="0.7">
      <c r="A52" s="115">
        <v>46</v>
      </c>
      <c r="B52" s="119" t="s">
        <v>168</v>
      </c>
      <c r="C52" s="108" t="s">
        <v>129</v>
      </c>
      <c r="D52" s="109" t="s">
        <v>51</v>
      </c>
      <c r="E52" s="109" t="s">
        <v>204</v>
      </c>
      <c r="F52" s="109" t="s">
        <v>212</v>
      </c>
      <c r="G52" s="115" t="s">
        <v>200</v>
      </c>
      <c r="H52" s="115" t="s">
        <v>206</v>
      </c>
      <c r="I52" s="116" t="s">
        <v>239</v>
      </c>
      <c r="J52" s="117">
        <v>1.43</v>
      </c>
      <c r="K52" s="118"/>
      <c r="L52" s="106"/>
      <c r="M52" s="114">
        <v>2</v>
      </c>
    </row>
    <row r="53" spans="1:13" ht="21.9" customHeight="1" x14ac:dyDescent="0.7">
      <c r="A53" s="106">
        <v>47</v>
      </c>
      <c r="B53" s="119" t="s">
        <v>167</v>
      </c>
      <c r="C53" s="108" t="s">
        <v>166</v>
      </c>
      <c r="D53" s="109" t="s">
        <v>51</v>
      </c>
      <c r="E53" s="110" t="s">
        <v>201</v>
      </c>
      <c r="F53" s="109" t="s">
        <v>213</v>
      </c>
      <c r="G53" s="115" t="s">
        <v>200</v>
      </c>
      <c r="H53" s="106" t="s">
        <v>205</v>
      </c>
      <c r="I53" s="109" t="s">
        <v>238</v>
      </c>
      <c r="J53" s="117">
        <v>4</v>
      </c>
      <c r="K53" s="118"/>
      <c r="L53" s="106"/>
      <c r="M53" s="114">
        <v>1</v>
      </c>
    </row>
    <row r="54" spans="1:13" ht="21.9" customHeight="1" x14ac:dyDescent="0.7">
      <c r="A54" s="115">
        <v>48</v>
      </c>
      <c r="B54" s="119" t="s">
        <v>167</v>
      </c>
      <c r="C54" s="108" t="s">
        <v>129</v>
      </c>
      <c r="D54" s="109" t="s">
        <v>51</v>
      </c>
      <c r="E54" s="110" t="s">
        <v>202</v>
      </c>
      <c r="F54" s="109" t="s">
        <v>212</v>
      </c>
      <c r="G54" s="115" t="s">
        <v>200</v>
      </c>
      <c r="H54" s="106" t="s">
        <v>205</v>
      </c>
      <c r="I54" s="109" t="s">
        <v>238</v>
      </c>
      <c r="J54" s="117">
        <v>1</v>
      </c>
      <c r="K54" s="118"/>
      <c r="L54" s="106"/>
      <c r="M54" s="114">
        <v>2</v>
      </c>
    </row>
    <row r="55" spans="1:13" ht="21.9" customHeight="1" x14ac:dyDescent="0.7">
      <c r="A55" s="115">
        <v>49</v>
      </c>
      <c r="B55" s="119" t="s">
        <v>165</v>
      </c>
      <c r="C55" s="108" t="s">
        <v>64</v>
      </c>
      <c r="D55" s="109" t="s">
        <v>51</v>
      </c>
      <c r="E55" s="110" t="s">
        <v>201</v>
      </c>
      <c r="F55" s="109" t="s">
        <v>213</v>
      </c>
      <c r="G55" s="115" t="s">
        <v>200</v>
      </c>
      <c r="H55" s="106" t="s">
        <v>205</v>
      </c>
      <c r="I55" s="109" t="s">
        <v>226</v>
      </c>
      <c r="J55" s="117">
        <v>4</v>
      </c>
      <c r="K55" s="118"/>
      <c r="L55" s="106"/>
      <c r="M55" s="120">
        <v>1</v>
      </c>
    </row>
    <row r="56" spans="1:13" ht="21.9" customHeight="1" x14ac:dyDescent="0.7">
      <c r="A56" s="106">
        <v>50</v>
      </c>
      <c r="B56" s="119" t="s">
        <v>165</v>
      </c>
      <c r="C56" s="108" t="s">
        <v>64</v>
      </c>
      <c r="D56" s="109" t="s">
        <v>51</v>
      </c>
      <c r="E56" s="110" t="s">
        <v>202</v>
      </c>
      <c r="F56" s="109" t="s">
        <v>212</v>
      </c>
      <c r="G56" s="115" t="s">
        <v>200</v>
      </c>
      <c r="H56" s="106" t="s">
        <v>205</v>
      </c>
      <c r="I56" s="109" t="s">
        <v>226</v>
      </c>
      <c r="J56" s="117">
        <v>1</v>
      </c>
      <c r="K56" s="118"/>
      <c r="L56" s="106"/>
      <c r="M56" s="120">
        <v>2</v>
      </c>
    </row>
    <row r="57" spans="1:13" ht="21.9" customHeight="1" x14ac:dyDescent="0.7">
      <c r="A57" s="115">
        <v>51</v>
      </c>
      <c r="B57" s="107" t="s">
        <v>164</v>
      </c>
      <c r="C57" s="108" t="s">
        <v>124</v>
      </c>
      <c r="D57" s="109" t="s">
        <v>51</v>
      </c>
      <c r="E57" s="110" t="s">
        <v>201</v>
      </c>
      <c r="F57" s="109" t="s">
        <v>213</v>
      </c>
      <c r="G57" s="115" t="s">
        <v>200</v>
      </c>
      <c r="H57" s="106" t="s">
        <v>205</v>
      </c>
      <c r="I57" s="109" t="s">
        <v>225</v>
      </c>
      <c r="J57" s="117">
        <v>4</v>
      </c>
      <c r="K57" s="118"/>
      <c r="L57" s="106"/>
      <c r="M57" s="120">
        <v>1</v>
      </c>
    </row>
    <row r="58" spans="1:13" ht="21.9" customHeight="1" x14ac:dyDescent="0.7">
      <c r="A58" s="115">
        <v>52</v>
      </c>
      <c r="B58" s="107" t="s">
        <v>164</v>
      </c>
      <c r="C58" s="108" t="s">
        <v>124</v>
      </c>
      <c r="D58" s="109" t="s">
        <v>51</v>
      </c>
      <c r="E58" s="110" t="s">
        <v>202</v>
      </c>
      <c r="F58" s="109" t="s">
        <v>212</v>
      </c>
      <c r="G58" s="115" t="s">
        <v>200</v>
      </c>
      <c r="H58" s="106" t="s">
        <v>205</v>
      </c>
      <c r="I58" s="109" t="s">
        <v>225</v>
      </c>
      <c r="J58" s="117">
        <v>1</v>
      </c>
      <c r="K58" s="118"/>
      <c r="L58" s="106"/>
      <c r="M58" s="120">
        <v>2</v>
      </c>
    </row>
    <row r="59" spans="1:13" ht="21.9" customHeight="1" x14ac:dyDescent="0.7">
      <c r="A59" s="106">
        <v>53</v>
      </c>
      <c r="B59" s="119" t="s">
        <v>163</v>
      </c>
      <c r="C59" s="121" t="s">
        <v>162</v>
      </c>
      <c r="D59" s="109" t="s">
        <v>51</v>
      </c>
      <c r="E59" s="110" t="s">
        <v>201</v>
      </c>
      <c r="F59" s="109" t="s">
        <v>213</v>
      </c>
      <c r="G59" s="115" t="s">
        <v>200</v>
      </c>
      <c r="H59" s="106" t="s">
        <v>205</v>
      </c>
      <c r="I59" s="109" t="s">
        <v>257</v>
      </c>
      <c r="J59" s="117">
        <v>4</v>
      </c>
      <c r="K59" s="118"/>
      <c r="L59" s="106"/>
      <c r="M59" s="120">
        <v>1</v>
      </c>
    </row>
    <row r="60" spans="1:13" ht="21.9" customHeight="1" x14ac:dyDescent="0.7">
      <c r="A60" s="115">
        <v>54</v>
      </c>
      <c r="B60" s="119" t="s">
        <v>163</v>
      </c>
      <c r="C60" s="121" t="s">
        <v>162</v>
      </c>
      <c r="D60" s="109" t="s">
        <v>51</v>
      </c>
      <c r="E60" s="110" t="s">
        <v>202</v>
      </c>
      <c r="F60" s="109" t="s">
        <v>212</v>
      </c>
      <c r="G60" s="115" t="s">
        <v>200</v>
      </c>
      <c r="H60" s="106" t="s">
        <v>205</v>
      </c>
      <c r="I60" s="109" t="s">
        <v>256</v>
      </c>
      <c r="J60" s="117">
        <v>1</v>
      </c>
      <c r="K60" s="118"/>
      <c r="L60" s="106"/>
      <c r="M60" s="120">
        <v>2</v>
      </c>
    </row>
    <row r="61" spans="1:13" ht="21.9" customHeight="1" x14ac:dyDescent="0.7">
      <c r="A61" s="115">
        <v>55</v>
      </c>
      <c r="B61" s="107" t="s">
        <v>161</v>
      </c>
      <c r="C61" s="108" t="s">
        <v>129</v>
      </c>
      <c r="D61" s="109" t="s">
        <v>51</v>
      </c>
      <c r="E61" s="110" t="s">
        <v>201</v>
      </c>
      <c r="F61" s="109" t="s">
        <v>213</v>
      </c>
      <c r="G61" s="115" t="s">
        <v>200</v>
      </c>
      <c r="H61" s="106" t="s">
        <v>205</v>
      </c>
      <c r="I61" s="109" t="s">
        <v>242</v>
      </c>
      <c r="J61" s="117">
        <v>4</v>
      </c>
      <c r="K61" s="118"/>
      <c r="L61" s="106"/>
      <c r="M61" s="120">
        <v>1</v>
      </c>
    </row>
    <row r="62" spans="1:13" ht="21.9" customHeight="1" x14ac:dyDescent="0.7">
      <c r="A62" s="106">
        <v>56</v>
      </c>
      <c r="B62" s="107" t="s">
        <v>161</v>
      </c>
      <c r="C62" s="108" t="s">
        <v>129</v>
      </c>
      <c r="D62" s="109" t="s">
        <v>51</v>
      </c>
      <c r="E62" s="110" t="s">
        <v>202</v>
      </c>
      <c r="F62" s="109" t="s">
        <v>212</v>
      </c>
      <c r="G62" s="115" t="s">
        <v>200</v>
      </c>
      <c r="H62" s="106" t="s">
        <v>205</v>
      </c>
      <c r="I62" s="109" t="s">
        <v>258</v>
      </c>
      <c r="J62" s="117">
        <v>1</v>
      </c>
      <c r="K62" s="118"/>
      <c r="L62" s="106"/>
      <c r="M62" s="120">
        <v>2</v>
      </c>
    </row>
    <row r="63" spans="1:13" ht="21.9" customHeight="1" x14ac:dyDescent="0.7">
      <c r="A63" s="115">
        <v>57</v>
      </c>
      <c r="B63" s="119" t="s">
        <v>160</v>
      </c>
      <c r="C63" s="108" t="s">
        <v>159</v>
      </c>
      <c r="D63" s="109" t="s">
        <v>51</v>
      </c>
      <c r="E63" s="110" t="s">
        <v>201</v>
      </c>
      <c r="F63" s="109" t="s">
        <v>213</v>
      </c>
      <c r="G63" s="115" t="s">
        <v>200</v>
      </c>
      <c r="H63" s="106" t="s">
        <v>205</v>
      </c>
      <c r="I63" s="109" t="s">
        <v>272</v>
      </c>
      <c r="J63" s="117">
        <v>4</v>
      </c>
      <c r="K63" s="118"/>
      <c r="L63" s="106"/>
      <c r="M63" s="120">
        <v>1</v>
      </c>
    </row>
    <row r="64" spans="1:13" ht="21.9" customHeight="1" x14ac:dyDescent="0.7">
      <c r="A64" s="115">
        <v>58</v>
      </c>
      <c r="B64" s="119" t="s">
        <v>160</v>
      </c>
      <c r="C64" s="108" t="s">
        <v>159</v>
      </c>
      <c r="D64" s="109" t="s">
        <v>51</v>
      </c>
      <c r="E64" s="110" t="s">
        <v>202</v>
      </c>
      <c r="F64" s="109" t="s">
        <v>212</v>
      </c>
      <c r="G64" s="115" t="s">
        <v>200</v>
      </c>
      <c r="H64" s="106" t="s">
        <v>205</v>
      </c>
      <c r="I64" s="109" t="s">
        <v>273</v>
      </c>
      <c r="J64" s="117">
        <v>1</v>
      </c>
      <c r="K64" s="118"/>
      <c r="L64" s="106"/>
      <c r="M64" s="120">
        <v>2</v>
      </c>
    </row>
    <row r="65" spans="1:13" ht="21.9" customHeight="1" x14ac:dyDescent="0.7">
      <c r="A65" s="106">
        <v>59</v>
      </c>
      <c r="B65" s="119" t="s">
        <v>158</v>
      </c>
      <c r="C65" s="108" t="s">
        <v>129</v>
      </c>
      <c r="D65" s="109" t="s">
        <v>51</v>
      </c>
      <c r="E65" s="110" t="s">
        <v>201</v>
      </c>
      <c r="F65" s="109" t="s">
        <v>213</v>
      </c>
      <c r="G65" s="115" t="s">
        <v>200</v>
      </c>
      <c r="H65" s="106" t="s">
        <v>205</v>
      </c>
      <c r="I65" s="109" t="s">
        <v>248</v>
      </c>
      <c r="J65" s="117">
        <v>4</v>
      </c>
      <c r="K65" s="118"/>
      <c r="L65" s="106"/>
      <c r="M65" s="120">
        <v>1</v>
      </c>
    </row>
    <row r="66" spans="1:13" ht="21.9" customHeight="1" x14ac:dyDescent="0.7">
      <c r="A66" s="115">
        <v>60</v>
      </c>
      <c r="B66" s="119" t="s">
        <v>158</v>
      </c>
      <c r="C66" s="108" t="s">
        <v>129</v>
      </c>
      <c r="D66" s="109" t="s">
        <v>51</v>
      </c>
      <c r="E66" s="110" t="s">
        <v>202</v>
      </c>
      <c r="F66" s="109" t="s">
        <v>212</v>
      </c>
      <c r="G66" s="115" t="s">
        <v>200</v>
      </c>
      <c r="H66" s="106" t="s">
        <v>205</v>
      </c>
      <c r="I66" s="109" t="s">
        <v>249</v>
      </c>
      <c r="J66" s="117">
        <v>1</v>
      </c>
      <c r="K66" s="118"/>
      <c r="L66" s="106"/>
      <c r="M66" s="120">
        <v>2</v>
      </c>
    </row>
    <row r="67" spans="1:13" ht="21.9" customHeight="1" x14ac:dyDescent="0.7">
      <c r="A67" s="115">
        <v>61</v>
      </c>
      <c r="B67" s="119" t="s">
        <v>157</v>
      </c>
      <c r="C67" s="108" t="s">
        <v>156</v>
      </c>
      <c r="D67" s="109" t="s">
        <v>51</v>
      </c>
      <c r="E67" s="110" t="s">
        <v>201</v>
      </c>
      <c r="F67" s="109" t="s">
        <v>213</v>
      </c>
      <c r="G67" s="115" t="s">
        <v>200</v>
      </c>
      <c r="H67" s="106" t="s">
        <v>205</v>
      </c>
      <c r="I67" s="109" t="s">
        <v>223</v>
      </c>
      <c r="J67" s="117">
        <v>4</v>
      </c>
      <c r="K67" s="118"/>
      <c r="L67" s="106"/>
      <c r="M67" s="120">
        <v>1</v>
      </c>
    </row>
    <row r="68" spans="1:13" ht="21.9" customHeight="1" x14ac:dyDescent="0.7">
      <c r="A68" s="106">
        <v>62</v>
      </c>
      <c r="B68" s="119" t="s">
        <v>157</v>
      </c>
      <c r="C68" s="108" t="s">
        <v>156</v>
      </c>
      <c r="D68" s="109" t="s">
        <v>51</v>
      </c>
      <c r="E68" s="110" t="s">
        <v>202</v>
      </c>
      <c r="F68" s="109" t="s">
        <v>212</v>
      </c>
      <c r="G68" s="115" t="s">
        <v>200</v>
      </c>
      <c r="H68" s="106" t="s">
        <v>205</v>
      </c>
      <c r="I68" s="109" t="s">
        <v>223</v>
      </c>
      <c r="J68" s="117">
        <v>1</v>
      </c>
      <c r="K68" s="118"/>
      <c r="L68" s="106"/>
      <c r="M68" s="120">
        <v>2</v>
      </c>
    </row>
    <row r="69" spans="1:13" ht="21.9" customHeight="1" x14ac:dyDescent="0.7">
      <c r="A69" s="115">
        <v>63</v>
      </c>
      <c r="B69" s="119" t="s">
        <v>155</v>
      </c>
      <c r="C69" s="108" t="s">
        <v>64</v>
      </c>
      <c r="D69" s="109" t="s">
        <v>51</v>
      </c>
      <c r="E69" s="110" t="s">
        <v>201</v>
      </c>
      <c r="F69" s="109" t="s">
        <v>213</v>
      </c>
      <c r="G69" s="115" t="s">
        <v>200</v>
      </c>
      <c r="H69" s="106" t="s">
        <v>205</v>
      </c>
      <c r="I69" s="109" t="s">
        <v>223</v>
      </c>
      <c r="J69" s="117">
        <v>4</v>
      </c>
      <c r="K69" s="118"/>
      <c r="L69" s="106"/>
      <c r="M69" s="120">
        <v>1</v>
      </c>
    </row>
    <row r="70" spans="1:13" ht="21.9" customHeight="1" x14ac:dyDescent="0.7">
      <c r="A70" s="115">
        <v>64</v>
      </c>
      <c r="B70" s="119" t="s">
        <v>155</v>
      </c>
      <c r="C70" s="108" t="s">
        <v>64</v>
      </c>
      <c r="D70" s="109" t="s">
        <v>51</v>
      </c>
      <c r="E70" s="110" t="s">
        <v>202</v>
      </c>
      <c r="F70" s="109" t="s">
        <v>212</v>
      </c>
      <c r="G70" s="115" t="s">
        <v>200</v>
      </c>
      <c r="H70" s="106" t="s">
        <v>205</v>
      </c>
      <c r="I70" s="109" t="s">
        <v>247</v>
      </c>
      <c r="J70" s="117">
        <v>1</v>
      </c>
      <c r="K70" s="118"/>
      <c r="L70" s="106"/>
      <c r="M70" s="120">
        <v>2</v>
      </c>
    </row>
    <row r="71" spans="1:13" ht="21.9" customHeight="1" x14ac:dyDescent="0.7">
      <c r="A71" s="106">
        <v>65</v>
      </c>
      <c r="B71" s="119" t="s">
        <v>154</v>
      </c>
      <c r="C71" s="108" t="s">
        <v>153</v>
      </c>
      <c r="D71" s="109" t="s">
        <v>51</v>
      </c>
      <c r="E71" s="110" t="s">
        <v>201</v>
      </c>
      <c r="F71" s="109" t="s">
        <v>213</v>
      </c>
      <c r="G71" s="115" t="s">
        <v>200</v>
      </c>
      <c r="H71" s="106" t="s">
        <v>205</v>
      </c>
      <c r="I71" s="109" t="s">
        <v>268</v>
      </c>
      <c r="J71" s="117">
        <v>4</v>
      </c>
      <c r="K71" s="118"/>
      <c r="L71" s="106"/>
      <c r="M71" s="120">
        <v>1</v>
      </c>
    </row>
    <row r="72" spans="1:13" ht="21.9" customHeight="1" x14ac:dyDescent="0.7">
      <c r="A72" s="115">
        <v>66</v>
      </c>
      <c r="B72" s="119" t="s">
        <v>154</v>
      </c>
      <c r="C72" s="108" t="s">
        <v>153</v>
      </c>
      <c r="D72" s="109" t="s">
        <v>51</v>
      </c>
      <c r="E72" s="110" t="s">
        <v>202</v>
      </c>
      <c r="F72" s="109" t="s">
        <v>212</v>
      </c>
      <c r="G72" s="115" t="s">
        <v>200</v>
      </c>
      <c r="H72" s="106" t="s">
        <v>205</v>
      </c>
      <c r="I72" s="109" t="s">
        <v>269</v>
      </c>
      <c r="J72" s="117">
        <v>1</v>
      </c>
      <c r="K72" s="118"/>
      <c r="L72" s="106"/>
      <c r="M72" s="120">
        <v>2</v>
      </c>
    </row>
    <row r="73" spans="1:13" ht="21.9" customHeight="1" x14ac:dyDescent="0.7">
      <c r="A73" s="115">
        <v>67</v>
      </c>
      <c r="B73" s="119" t="s">
        <v>152</v>
      </c>
      <c r="C73" s="108" t="s">
        <v>64</v>
      </c>
      <c r="D73" s="109" t="s">
        <v>51</v>
      </c>
      <c r="E73" s="110" t="s">
        <v>201</v>
      </c>
      <c r="F73" s="109" t="s">
        <v>213</v>
      </c>
      <c r="G73" s="115" t="s">
        <v>200</v>
      </c>
      <c r="H73" s="106" t="s">
        <v>205</v>
      </c>
      <c r="I73" s="109" t="s">
        <v>268</v>
      </c>
      <c r="J73" s="117">
        <v>4</v>
      </c>
      <c r="K73" s="118"/>
      <c r="L73" s="106"/>
      <c r="M73" s="120">
        <v>1</v>
      </c>
    </row>
    <row r="74" spans="1:13" ht="21.9" customHeight="1" x14ac:dyDescent="0.7">
      <c r="A74" s="106">
        <v>68</v>
      </c>
      <c r="B74" s="119" t="s">
        <v>152</v>
      </c>
      <c r="C74" s="108" t="s">
        <v>64</v>
      </c>
      <c r="D74" s="109" t="s">
        <v>51</v>
      </c>
      <c r="E74" s="110" t="s">
        <v>202</v>
      </c>
      <c r="F74" s="109" t="s">
        <v>212</v>
      </c>
      <c r="G74" s="115" t="s">
        <v>200</v>
      </c>
      <c r="H74" s="106" t="s">
        <v>205</v>
      </c>
      <c r="I74" s="109" t="s">
        <v>269</v>
      </c>
      <c r="J74" s="117">
        <v>1</v>
      </c>
      <c r="K74" s="118"/>
      <c r="L74" s="106"/>
      <c r="M74" s="120">
        <v>2</v>
      </c>
    </row>
    <row r="75" spans="1:13" ht="21.9" customHeight="1" x14ac:dyDescent="0.7">
      <c r="A75" s="115">
        <v>69</v>
      </c>
      <c r="B75" s="119" t="s">
        <v>151</v>
      </c>
      <c r="C75" s="108" t="s">
        <v>150</v>
      </c>
      <c r="D75" s="109" t="s">
        <v>51</v>
      </c>
      <c r="E75" s="110" t="s">
        <v>201</v>
      </c>
      <c r="F75" s="109" t="s">
        <v>213</v>
      </c>
      <c r="G75" s="115" t="s">
        <v>200</v>
      </c>
      <c r="H75" s="106" t="s">
        <v>205</v>
      </c>
      <c r="I75" s="109" t="s">
        <v>269</v>
      </c>
      <c r="J75" s="117">
        <v>4</v>
      </c>
      <c r="K75" s="118"/>
      <c r="L75" s="106"/>
      <c r="M75" s="120">
        <v>1</v>
      </c>
    </row>
    <row r="76" spans="1:13" ht="21.9" customHeight="1" x14ac:dyDescent="0.7">
      <c r="A76" s="115">
        <v>70</v>
      </c>
      <c r="B76" s="119" t="s">
        <v>151</v>
      </c>
      <c r="C76" s="108" t="s">
        <v>150</v>
      </c>
      <c r="D76" s="109" t="s">
        <v>51</v>
      </c>
      <c r="E76" s="110" t="s">
        <v>202</v>
      </c>
      <c r="F76" s="109" t="s">
        <v>212</v>
      </c>
      <c r="G76" s="115" t="s">
        <v>200</v>
      </c>
      <c r="H76" s="106" t="s">
        <v>205</v>
      </c>
      <c r="I76" s="109" t="s">
        <v>271</v>
      </c>
      <c r="J76" s="117">
        <v>1</v>
      </c>
      <c r="K76" s="118"/>
      <c r="L76" s="106"/>
      <c r="M76" s="120">
        <v>2</v>
      </c>
    </row>
    <row r="77" spans="1:13" ht="21.9" customHeight="1" x14ac:dyDescent="0.7">
      <c r="A77" s="106">
        <v>71</v>
      </c>
      <c r="B77" s="119" t="s">
        <v>149</v>
      </c>
      <c r="C77" s="108" t="s">
        <v>129</v>
      </c>
      <c r="D77" s="109" t="s">
        <v>51</v>
      </c>
      <c r="E77" s="110" t="s">
        <v>201</v>
      </c>
      <c r="F77" s="109" t="s">
        <v>213</v>
      </c>
      <c r="G77" s="115" t="s">
        <v>200</v>
      </c>
      <c r="H77" s="106" t="s">
        <v>205</v>
      </c>
      <c r="I77" s="109" t="s">
        <v>244</v>
      </c>
      <c r="J77" s="117">
        <v>4</v>
      </c>
      <c r="K77" s="118"/>
      <c r="L77" s="106"/>
      <c r="M77" s="120">
        <v>1</v>
      </c>
    </row>
    <row r="78" spans="1:13" ht="21.9" customHeight="1" x14ac:dyDescent="0.7">
      <c r="A78" s="115">
        <v>72</v>
      </c>
      <c r="B78" s="119" t="s">
        <v>149</v>
      </c>
      <c r="C78" s="108" t="s">
        <v>129</v>
      </c>
      <c r="D78" s="109" t="s">
        <v>51</v>
      </c>
      <c r="E78" s="110" t="s">
        <v>202</v>
      </c>
      <c r="F78" s="109" t="s">
        <v>212</v>
      </c>
      <c r="G78" s="115" t="s">
        <v>200</v>
      </c>
      <c r="H78" s="106" t="s">
        <v>205</v>
      </c>
      <c r="I78" s="109" t="s">
        <v>244</v>
      </c>
      <c r="J78" s="117">
        <v>1</v>
      </c>
      <c r="K78" s="118"/>
      <c r="L78" s="106"/>
      <c r="M78" s="120">
        <v>2</v>
      </c>
    </row>
    <row r="79" spans="1:13" ht="21.9" customHeight="1" x14ac:dyDescent="0.7">
      <c r="A79" s="115">
        <v>73</v>
      </c>
      <c r="B79" s="119" t="s">
        <v>148</v>
      </c>
      <c r="C79" s="108" t="s">
        <v>147</v>
      </c>
      <c r="D79" s="109" t="s">
        <v>51</v>
      </c>
      <c r="E79" s="110" t="s">
        <v>201</v>
      </c>
      <c r="F79" s="109" t="s">
        <v>213</v>
      </c>
      <c r="G79" s="115" t="s">
        <v>200</v>
      </c>
      <c r="H79" s="106" t="s">
        <v>205</v>
      </c>
      <c r="I79" s="109" t="s">
        <v>254</v>
      </c>
      <c r="J79" s="117">
        <v>4</v>
      </c>
      <c r="K79" s="118"/>
      <c r="L79" s="106"/>
      <c r="M79" s="120">
        <v>1</v>
      </c>
    </row>
    <row r="80" spans="1:13" ht="21.9" customHeight="1" x14ac:dyDescent="0.7">
      <c r="A80" s="106">
        <v>74</v>
      </c>
      <c r="B80" s="119" t="s">
        <v>148</v>
      </c>
      <c r="C80" s="108" t="s">
        <v>147</v>
      </c>
      <c r="D80" s="109" t="s">
        <v>51</v>
      </c>
      <c r="E80" s="110" t="s">
        <v>202</v>
      </c>
      <c r="F80" s="109" t="s">
        <v>212</v>
      </c>
      <c r="G80" s="115" t="s">
        <v>200</v>
      </c>
      <c r="H80" s="106" t="s">
        <v>205</v>
      </c>
      <c r="I80" s="109" t="s">
        <v>244</v>
      </c>
      <c r="J80" s="117">
        <v>1</v>
      </c>
      <c r="K80" s="118"/>
      <c r="L80" s="106"/>
      <c r="M80" s="120">
        <v>2</v>
      </c>
    </row>
    <row r="81" spans="1:14" ht="21.9" customHeight="1" x14ac:dyDescent="0.7">
      <c r="A81" s="115">
        <v>75</v>
      </c>
      <c r="B81" s="119" t="s">
        <v>146</v>
      </c>
      <c r="C81" s="108" t="s">
        <v>64</v>
      </c>
      <c r="D81" s="109" t="s">
        <v>51</v>
      </c>
      <c r="E81" s="110" t="s">
        <v>201</v>
      </c>
      <c r="F81" s="109" t="s">
        <v>213</v>
      </c>
      <c r="G81" s="115" t="s">
        <v>200</v>
      </c>
      <c r="H81" s="106" t="s">
        <v>205</v>
      </c>
      <c r="I81" s="109" t="s">
        <v>253</v>
      </c>
      <c r="J81" s="117">
        <v>4</v>
      </c>
      <c r="K81" s="118"/>
      <c r="L81" s="106"/>
      <c r="M81" s="120">
        <v>1</v>
      </c>
    </row>
    <row r="82" spans="1:14" ht="21.9" customHeight="1" x14ac:dyDescent="0.7">
      <c r="A82" s="115">
        <v>76</v>
      </c>
      <c r="B82" s="119" t="s">
        <v>146</v>
      </c>
      <c r="C82" s="108" t="s">
        <v>64</v>
      </c>
      <c r="D82" s="109" t="s">
        <v>51</v>
      </c>
      <c r="E82" s="110" t="s">
        <v>202</v>
      </c>
      <c r="F82" s="109" t="s">
        <v>212</v>
      </c>
      <c r="G82" s="115" t="s">
        <v>200</v>
      </c>
      <c r="H82" s="106" t="s">
        <v>205</v>
      </c>
      <c r="I82" s="109" t="s">
        <v>260</v>
      </c>
      <c r="J82" s="117">
        <v>1</v>
      </c>
      <c r="K82" s="118"/>
      <c r="L82" s="106"/>
      <c r="M82" s="120">
        <v>2</v>
      </c>
    </row>
    <row r="83" spans="1:14" ht="21.9" customHeight="1" x14ac:dyDescent="0.7">
      <c r="A83" s="106">
        <v>77</v>
      </c>
      <c r="B83" s="119" t="s">
        <v>145</v>
      </c>
      <c r="C83" s="108" t="s">
        <v>129</v>
      </c>
      <c r="D83" s="109" t="s">
        <v>51</v>
      </c>
      <c r="E83" s="110" t="s">
        <v>203</v>
      </c>
      <c r="F83" s="109" t="s">
        <v>213</v>
      </c>
      <c r="G83" s="115" t="s">
        <v>200</v>
      </c>
      <c r="H83" s="106" t="s">
        <v>206</v>
      </c>
      <c r="I83" s="109" t="s">
        <v>219</v>
      </c>
      <c r="J83" s="117">
        <v>1.3</v>
      </c>
      <c r="K83" s="118"/>
      <c r="L83" s="106"/>
      <c r="M83" s="120">
        <v>1</v>
      </c>
    </row>
    <row r="84" spans="1:14" ht="21.9" customHeight="1" x14ac:dyDescent="0.7">
      <c r="A84" s="115">
        <v>78</v>
      </c>
      <c r="B84" s="119" t="s">
        <v>145</v>
      </c>
      <c r="C84" s="108" t="s">
        <v>129</v>
      </c>
      <c r="D84" s="109" t="s">
        <v>51</v>
      </c>
      <c r="E84" s="110" t="s">
        <v>204</v>
      </c>
      <c r="F84" s="109" t="s">
        <v>212</v>
      </c>
      <c r="G84" s="115" t="s">
        <v>200</v>
      </c>
      <c r="H84" s="106" t="s">
        <v>206</v>
      </c>
      <c r="I84" s="109" t="s">
        <v>219</v>
      </c>
      <c r="J84" s="117">
        <v>1.43</v>
      </c>
      <c r="K84" s="118"/>
      <c r="L84" s="106"/>
      <c r="M84" s="120">
        <v>2</v>
      </c>
    </row>
    <row r="85" spans="1:14" ht="21.9" customHeight="1" x14ac:dyDescent="0.7">
      <c r="A85" s="115">
        <v>79</v>
      </c>
      <c r="B85" s="119" t="s">
        <v>144</v>
      </c>
      <c r="C85" s="108" t="s">
        <v>143</v>
      </c>
      <c r="D85" s="109" t="s">
        <v>51</v>
      </c>
      <c r="E85" s="110" t="s">
        <v>201</v>
      </c>
      <c r="F85" s="109" t="s">
        <v>213</v>
      </c>
      <c r="G85" s="115" t="s">
        <v>200</v>
      </c>
      <c r="H85" s="106" t="s">
        <v>205</v>
      </c>
      <c r="I85" s="109" t="s">
        <v>227</v>
      </c>
      <c r="J85" s="117">
        <v>4</v>
      </c>
      <c r="K85" s="118"/>
      <c r="L85" s="106"/>
      <c r="M85" s="120">
        <v>1</v>
      </c>
    </row>
    <row r="86" spans="1:14" ht="21.9" customHeight="1" x14ac:dyDescent="0.7">
      <c r="A86" s="106">
        <v>80</v>
      </c>
      <c r="B86" s="119" t="s">
        <v>144</v>
      </c>
      <c r="C86" s="108" t="s">
        <v>143</v>
      </c>
      <c r="D86" s="109" t="s">
        <v>51</v>
      </c>
      <c r="E86" s="110" t="s">
        <v>202</v>
      </c>
      <c r="F86" s="109" t="s">
        <v>212</v>
      </c>
      <c r="G86" s="115" t="s">
        <v>200</v>
      </c>
      <c r="H86" s="106" t="s">
        <v>205</v>
      </c>
      <c r="I86" s="109" t="s">
        <v>219</v>
      </c>
      <c r="J86" s="117">
        <v>1</v>
      </c>
      <c r="K86" s="118"/>
      <c r="L86" s="106"/>
      <c r="M86" s="120">
        <v>2</v>
      </c>
    </row>
    <row r="87" spans="1:14" ht="21.9" customHeight="1" x14ac:dyDescent="0.7">
      <c r="A87" s="115">
        <v>81</v>
      </c>
      <c r="B87" s="119" t="s">
        <v>142</v>
      </c>
      <c r="C87" s="108" t="s">
        <v>64</v>
      </c>
      <c r="D87" s="109" t="s">
        <v>51</v>
      </c>
      <c r="E87" s="110" t="s">
        <v>201</v>
      </c>
      <c r="F87" s="109" t="s">
        <v>213</v>
      </c>
      <c r="G87" s="115" t="s">
        <v>200</v>
      </c>
      <c r="H87" s="106" t="s">
        <v>205</v>
      </c>
      <c r="I87" s="109"/>
      <c r="J87" s="117">
        <v>4</v>
      </c>
      <c r="K87" s="118"/>
      <c r="L87" s="106"/>
      <c r="M87" s="120">
        <v>1</v>
      </c>
      <c r="N87" s="95" t="s">
        <v>207</v>
      </c>
    </row>
    <row r="88" spans="1:14" ht="21.9" customHeight="1" x14ac:dyDescent="0.7">
      <c r="A88" s="115">
        <v>82</v>
      </c>
      <c r="B88" s="119" t="s">
        <v>142</v>
      </c>
      <c r="C88" s="108" t="s">
        <v>64</v>
      </c>
      <c r="D88" s="109" t="s">
        <v>51</v>
      </c>
      <c r="E88" s="110" t="s">
        <v>202</v>
      </c>
      <c r="F88" s="109" t="s">
        <v>212</v>
      </c>
      <c r="G88" s="115" t="s">
        <v>200</v>
      </c>
      <c r="H88" s="106" t="s">
        <v>205</v>
      </c>
      <c r="I88" s="109"/>
      <c r="J88" s="117">
        <v>1</v>
      </c>
      <c r="K88" s="118"/>
      <c r="L88" s="106"/>
      <c r="M88" s="120">
        <v>2</v>
      </c>
      <c r="N88" s="95" t="s">
        <v>207</v>
      </c>
    </row>
    <row r="89" spans="1:14" ht="21.9" customHeight="1" x14ac:dyDescent="0.7">
      <c r="A89" s="106">
        <v>83</v>
      </c>
      <c r="B89" s="119" t="s">
        <v>141</v>
      </c>
      <c r="C89" s="108" t="s">
        <v>140</v>
      </c>
      <c r="D89" s="109" t="s">
        <v>51</v>
      </c>
      <c r="E89" s="110" t="s">
        <v>201</v>
      </c>
      <c r="F89" s="109" t="s">
        <v>213</v>
      </c>
      <c r="G89" s="115" t="s">
        <v>200</v>
      </c>
      <c r="H89" s="106" t="s">
        <v>205</v>
      </c>
      <c r="I89" s="109" t="s">
        <v>241</v>
      </c>
      <c r="J89" s="117">
        <v>4</v>
      </c>
      <c r="K89" s="118"/>
      <c r="L89" s="106"/>
      <c r="M89" s="120">
        <v>1</v>
      </c>
    </row>
    <row r="90" spans="1:14" ht="21.9" customHeight="1" x14ac:dyDescent="0.7">
      <c r="A90" s="115">
        <v>84</v>
      </c>
      <c r="B90" s="119" t="s">
        <v>141</v>
      </c>
      <c r="C90" s="108" t="s">
        <v>140</v>
      </c>
      <c r="D90" s="109" t="s">
        <v>51</v>
      </c>
      <c r="E90" s="110" t="s">
        <v>202</v>
      </c>
      <c r="F90" s="109" t="s">
        <v>212</v>
      </c>
      <c r="G90" s="115" t="s">
        <v>200</v>
      </c>
      <c r="H90" s="106" t="s">
        <v>205</v>
      </c>
      <c r="I90" s="109" t="s">
        <v>240</v>
      </c>
      <c r="J90" s="117">
        <v>1</v>
      </c>
      <c r="K90" s="118"/>
      <c r="L90" s="106"/>
      <c r="M90" s="120">
        <v>2</v>
      </c>
    </row>
    <row r="91" spans="1:14" ht="21.9" customHeight="1" x14ac:dyDescent="0.7">
      <c r="A91" s="115">
        <v>85</v>
      </c>
      <c r="B91" s="119" t="s">
        <v>139</v>
      </c>
      <c r="C91" s="108" t="s">
        <v>129</v>
      </c>
      <c r="D91" s="109" t="s">
        <v>51</v>
      </c>
      <c r="E91" s="110" t="s">
        <v>201</v>
      </c>
      <c r="F91" s="109" t="s">
        <v>213</v>
      </c>
      <c r="G91" s="115" t="s">
        <v>200</v>
      </c>
      <c r="H91" s="106" t="s">
        <v>205</v>
      </c>
      <c r="I91" s="109" t="s">
        <v>244</v>
      </c>
      <c r="J91" s="117">
        <v>4</v>
      </c>
      <c r="K91" s="118"/>
      <c r="L91" s="106"/>
      <c r="M91" s="120">
        <v>1</v>
      </c>
    </row>
    <row r="92" spans="1:14" ht="21.9" customHeight="1" x14ac:dyDescent="0.7">
      <c r="A92" s="106">
        <v>86</v>
      </c>
      <c r="B92" s="119" t="s">
        <v>139</v>
      </c>
      <c r="C92" s="108" t="s">
        <v>129</v>
      </c>
      <c r="D92" s="109" t="s">
        <v>51</v>
      </c>
      <c r="E92" s="110" t="s">
        <v>202</v>
      </c>
      <c r="F92" s="109" t="s">
        <v>212</v>
      </c>
      <c r="G92" s="115" t="s">
        <v>200</v>
      </c>
      <c r="H92" s="106" t="s">
        <v>205</v>
      </c>
      <c r="I92" s="109" t="s">
        <v>244</v>
      </c>
      <c r="J92" s="117">
        <v>1</v>
      </c>
      <c r="K92" s="118"/>
      <c r="L92" s="106"/>
      <c r="M92" s="120">
        <v>2</v>
      </c>
    </row>
    <row r="93" spans="1:14" ht="21.9" customHeight="1" x14ac:dyDescent="0.7">
      <c r="A93" s="115">
        <v>87</v>
      </c>
      <c r="B93" s="119" t="s">
        <v>138</v>
      </c>
      <c r="C93" s="108" t="s">
        <v>137</v>
      </c>
      <c r="D93" s="109" t="s">
        <v>51</v>
      </c>
      <c r="E93" s="110" t="s">
        <v>201</v>
      </c>
      <c r="F93" s="109" t="s">
        <v>213</v>
      </c>
      <c r="G93" s="115" t="s">
        <v>200</v>
      </c>
      <c r="H93" s="106" t="s">
        <v>205</v>
      </c>
      <c r="I93" s="109" t="s">
        <v>217</v>
      </c>
      <c r="J93" s="117">
        <v>4</v>
      </c>
      <c r="K93" s="118"/>
      <c r="L93" s="106"/>
      <c r="M93" s="120">
        <v>1</v>
      </c>
    </row>
    <row r="94" spans="1:14" ht="21.9" customHeight="1" x14ac:dyDescent="0.7">
      <c r="A94" s="115">
        <v>88</v>
      </c>
      <c r="B94" s="119" t="s">
        <v>138</v>
      </c>
      <c r="C94" s="108" t="s">
        <v>137</v>
      </c>
      <c r="D94" s="109" t="s">
        <v>51</v>
      </c>
      <c r="E94" s="110" t="s">
        <v>202</v>
      </c>
      <c r="F94" s="109" t="s">
        <v>212</v>
      </c>
      <c r="G94" s="115" t="s">
        <v>200</v>
      </c>
      <c r="H94" s="106" t="s">
        <v>205</v>
      </c>
      <c r="I94" s="109" t="s">
        <v>246</v>
      </c>
      <c r="J94" s="117">
        <v>1</v>
      </c>
      <c r="K94" s="118"/>
      <c r="L94" s="106"/>
      <c r="M94" s="120">
        <v>2</v>
      </c>
    </row>
    <row r="95" spans="1:14" ht="21.9" customHeight="1" x14ac:dyDescent="0.7">
      <c r="A95" s="106">
        <v>89</v>
      </c>
      <c r="B95" s="119" t="s">
        <v>136</v>
      </c>
      <c r="C95" s="108" t="s">
        <v>129</v>
      </c>
      <c r="D95" s="109" t="s">
        <v>51</v>
      </c>
      <c r="E95" s="110" t="s">
        <v>201</v>
      </c>
      <c r="F95" s="109" t="s">
        <v>213</v>
      </c>
      <c r="G95" s="115" t="s">
        <v>200</v>
      </c>
      <c r="H95" s="106" t="s">
        <v>205</v>
      </c>
      <c r="I95" s="109" t="s">
        <v>219</v>
      </c>
      <c r="J95" s="117">
        <v>4</v>
      </c>
      <c r="K95" s="118"/>
      <c r="L95" s="106"/>
      <c r="M95" s="120">
        <v>1</v>
      </c>
    </row>
    <row r="96" spans="1:14" ht="21.9" customHeight="1" x14ac:dyDescent="0.7">
      <c r="A96" s="115">
        <v>90</v>
      </c>
      <c r="B96" s="119" t="s">
        <v>136</v>
      </c>
      <c r="C96" s="108" t="s">
        <v>129</v>
      </c>
      <c r="D96" s="109" t="s">
        <v>51</v>
      </c>
      <c r="E96" s="110" t="s">
        <v>202</v>
      </c>
      <c r="F96" s="109" t="s">
        <v>212</v>
      </c>
      <c r="G96" s="115" t="s">
        <v>200</v>
      </c>
      <c r="H96" s="106" t="s">
        <v>205</v>
      </c>
      <c r="I96" s="109" t="s">
        <v>220</v>
      </c>
      <c r="J96" s="117">
        <v>1</v>
      </c>
      <c r="K96" s="118"/>
      <c r="L96" s="106"/>
      <c r="M96" s="120">
        <v>2</v>
      </c>
    </row>
    <row r="97" spans="1:13" ht="21.9" customHeight="1" x14ac:dyDescent="0.7">
      <c r="A97" s="115">
        <v>91</v>
      </c>
      <c r="B97" s="119" t="s">
        <v>135</v>
      </c>
      <c r="C97" s="108" t="s">
        <v>134</v>
      </c>
      <c r="D97" s="109" t="s">
        <v>51</v>
      </c>
      <c r="E97" s="110" t="s">
        <v>201</v>
      </c>
      <c r="F97" s="109" t="s">
        <v>213</v>
      </c>
      <c r="G97" s="115" t="s">
        <v>200</v>
      </c>
      <c r="H97" s="106" t="s">
        <v>205</v>
      </c>
      <c r="I97" s="109" t="s">
        <v>222</v>
      </c>
      <c r="J97" s="117">
        <v>4</v>
      </c>
      <c r="K97" s="118"/>
      <c r="L97" s="106"/>
      <c r="M97" s="120">
        <v>1</v>
      </c>
    </row>
    <row r="98" spans="1:13" ht="21.9" customHeight="1" x14ac:dyDescent="0.7">
      <c r="A98" s="106">
        <v>92</v>
      </c>
      <c r="B98" s="119" t="s">
        <v>135</v>
      </c>
      <c r="C98" s="108" t="s">
        <v>134</v>
      </c>
      <c r="D98" s="109" t="s">
        <v>51</v>
      </c>
      <c r="E98" s="110" t="s">
        <v>202</v>
      </c>
      <c r="F98" s="109" t="s">
        <v>212</v>
      </c>
      <c r="G98" s="115" t="s">
        <v>200</v>
      </c>
      <c r="H98" s="106" t="s">
        <v>205</v>
      </c>
      <c r="I98" s="109" t="s">
        <v>222</v>
      </c>
      <c r="J98" s="117">
        <v>1</v>
      </c>
      <c r="K98" s="118"/>
      <c r="L98" s="106"/>
      <c r="M98" s="120">
        <v>2</v>
      </c>
    </row>
    <row r="99" spans="1:13" ht="21.9" customHeight="1" x14ac:dyDescent="0.7">
      <c r="A99" s="115">
        <v>93</v>
      </c>
      <c r="B99" s="119" t="s">
        <v>133</v>
      </c>
      <c r="C99" s="108" t="s">
        <v>126</v>
      </c>
      <c r="D99" s="109" t="s">
        <v>51</v>
      </c>
      <c r="E99" s="110" t="s">
        <v>201</v>
      </c>
      <c r="F99" s="109" t="s">
        <v>213</v>
      </c>
      <c r="G99" s="115" t="s">
        <v>200</v>
      </c>
      <c r="H99" s="106" t="s">
        <v>205</v>
      </c>
      <c r="I99" s="109" t="s">
        <v>222</v>
      </c>
      <c r="J99" s="117">
        <v>4</v>
      </c>
      <c r="K99" s="118"/>
      <c r="L99" s="106"/>
      <c r="M99" s="120">
        <v>1</v>
      </c>
    </row>
    <row r="100" spans="1:13" ht="21.9" customHeight="1" x14ac:dyDescent="0.7">
      <c r="A100" s="115">
        <v>94</v>
      </c>
      <c r="B100" s="119" t="s">
        <v>133</v>
      </c>
      <c r="C100" s="108" t="s">
        <v>126</v>
      </c>
      <c r="D100" s="109" t="s">
        <v>51</v>
      </c>
      <c r="E100" s="110" t="s">
        <v>202</v>
      </c>
      <c r="F100" s="109" t="s">
        <v>212</v>
      </c>
      <c r="G100" s="115" t="s">
        <v>200</v>
      </c>
      <c r="H100" s="106" t="s">
        <v>205</v>
      </c>
      <c r="I100" s="109" t="s">
        <v>222</v>
      </c>
      <c r="J100" s="117">
        <v>1</v>
      </c>
      <c r="K100" s="118"/>
      <c r="L100" s="106"/>
      <c r="M100" s="120">
        <v>2</v>
      </c>
    </row>
    <row r="101" spans="1:13" ht="21.9" customHeight="1" x14ac:dyDescent="0.7">
      <c r="A101" s="106">
        <v>95</v>
      </c>
      <c r="B101" s="119" t="s">
        <v>132</v>
      </c>
      <c r="C101" s="108" t="s">
        <v>131</v>
      </c>
      <c r="D101" s="109" t="s">
        <v>51</v>
      </c>
      <c r="E101" s="110" t="s">
        <v>201</v>
      </c>
      <c r="F101" s="109" t="s">
        <v>213</v>
      </c>
      <c r="G101" s="115" t="s">
        <v>200</v>
      </c>
      <c r="H101" s="106" t="s">
        <v>205</v>
      </c>
      <c r="I101" s="109" t="s">
        <v>255</v>
      </c>
      <c r="J101" s="117">
        <v>4</v>
      </c>
      <c r="K101" s="118"/>
      <c r="L101" s="106"/>
      <c r="M101" s="120">
        <v>1</v>
      </c>
    </row>
    <row r="102" spans="1:13" ht="21.9" customHeight="1" x14ac:dyDescent="0.7">
      <c r="A102" s="115">
        <v>96</v>
      </c>
      <c r="B102" s="119" t="s">
        <v>132</v>
      </c>
      <c r="C102" s="108" t="s">
        <v>131</v>
      </c>
      <c r="D102" s="109" t="s">
        <v>51</v>
      </c>
      <c r="E102" s="110" t="s">
        <v>202</v>
      </c>
      <c r="F102" s="109" t="s">
        <v>212</v>
      </c>
      <c r="G102" s="115" t="s">
        <v>200</v>
      </c>
      <c r="H102" s="106" t="s">
        <v>205</v>
      </c>
      <c r="I102" s="109" t="s">
        <v>256</v>
      </c>
      <c r="J102" s="117">
        <v>1</v>
      </c>
      <c r="K102" s="118"/>
      <c r="L102" s="106"/>
      <c r="M102" s="120">
        <v>2</v>
      </c>
    </row>
    <row r="103" spans="1:13" ht="21.9" customHeight="1" x14ac:dyDescent="0.7">
      <c r="A103" s="115">
        <v>97</v>
      </c>
      <c r="B103" s="119" t="s">
        <v>130</v>
      </c>
      <c r="C103" s="108" t="s">
        <v>129</v>
      </c>
      <c r="D103" s="109" t="s">
        <v>51</v>
      </c>
      <c r="E103" s="110" t="s">
        <v>201</v>
      </c>
      <c r="F103" s="109" t="s">
        <v>213</v>
      </c>
      <c r="G103" s="115" t="s">
        <v>200</v>
      </c>
      <c r="H103" s="106" t="s">
        <v>205</v>
      </c>
      <c r="I103" s="109" t="s">
        <v>255</v>
      </c>
      <c r="J103" s="117">
        <v>4</v>
      </c>
      <c r="K103" s="118"/>
      <c r="L103" s="106"/>
      <c r="M103" s="120">
        <v>1</v>
      </c>
    </row>
    <row r="104" spans="1:13" ht="21.9" customHeight="1" x14ac:dyDescent="0.7">
      <c r="A104" s="106">
        <v>98</v>
      </c>
      <c r="B104" s="119" t="s">
        <v>130</v>
      </c>
      <c r="C104" s="108" t="s">
        <v>129</v>
      </c>
      <c r="D104" s="109" t="s">
        <v>51</v>
      </c>
      <c r="E104" s="110" t="s">
        <v>202</v>
      </c>
      <c r="F104" s="109" t="s">
        <v>212</v>
      </c>
      <c r="G104" s="115" t="s">
        <v>200</v>
      </c>
      <c r="H104" s="106" t="s">
        <v>205</v>
      </c>
      <c r="I104" s="109" t="s">
        <v>256</v>
      </c>
      <c r="J104" s="117">
        <v>1</v>
      </c>
      <c r="K104" s="118"/>
      <c r="L104" s="106"/>
      <c r="M104" s="120">
        <v>2</v>
      </c>
    </row>
    <row r="105" spans="1:13" ht="21.9" customHeight="1" x14ac:dyDescent="0.7">
      <c r="A105" s="115">
        <v>99</v>
      </c>
      <c r="B105" s="119" t="s">
        <v>128</v>
      </c>
      <c r="C105" s="108" t="s">
        <v>124</v>
      </c>
      <c r="D105" s="109" t="s">
        <v>51</v>
      </c>
      <c r="E105" s="110" t="s">
        <v>201</v>
      </c>
      <c r="F105" s="109" t="s">
        <v>213</v>
      </c>
      <c r="G105" s="115" t="s">
        <v>200</v>
      </c>
      <c r="H105" s="106" t="s">
        <v>205</v>
      </c>
      <c r="I105" s="109" t="s">
        <v>254</v>
      </c>
      <c r="J105" s="117">
        <v>4</v>
      </c>
      <c r="K105" s="118"/>
      <c r="L105" s="106"/>
      <c r="M105" s="120">
        <v>1</v>
      </c>
    </row>
    <row r="106" spans="1:13" ht="21.9" customHeight="1" x14ac:dyDescent="0.7">
      <c r="A106" s="115">
        <v>100</v>
      </c>
      <c r="B106" s="119" t="s">
        <v>128</v>
      </c>
      <c r="C106" s="108" t="s">
        <v>124</v>
      </c>
      <c r="D106" s="109" t="s">
        <v>51</v>
      </c>
      <c r="E106" s="110" t="s">
        <v>202</v>
      </c>
      <c r="F106" s="109" t="s">
        <v>212</v>
      </c>
      <c r="G106" s="115" t="s">
        <v>200</v>
      </c>
      <c r="H106" s="106" t="s">
        <v>205</v>
      </c>
      <c r="I106" s="109" t="s">
        <v>253</v>
      </c>
      <c r="J106" s="117">
        <v>1</v>
      </c>
      <c r="K106" s="118"/>
      <c r="L106" s="106"/>
      <c r="M106" s="120">
        <v>2</v>
      </c>
    </row>
    <row r="107" spans="1:13" ht="21.9" customHeight="1" x14ac:dyDescent="0.7">
      <c r="A107" s="106">
        <v>101</v>
      </c>
      <c r="B107" s="119" t="s">
        <v>127</v>
      </c>
      <c r="C107" s="108" t="s">
        <v>126</v>
      </c>
      <c r="D107" s="109" t="s">
        <v>51</v>
      </c>
      <c r="E107" s="110" t="s">
        <v>201</v>
      </c>
      <c r="F107" s="109" t="s">
        <v>213</v>
      </c>
      <c r="G107" s="115" t="s">
        <v>200</v>
      </c>
      <c r="H107" s="106" t="s">
        <v>205</v>
      </c>
      <c r="I107" s="109" t="s">
        <v>276</v>
      </c>
      <c r="J107" s="117">
        <v>4</v>
      </c>
      <c r="K107" s="118"/>
      <c r="L107" s="106"/>
      <c r="M107" s="120">
        <v>1</v>
      </c>
    </row>
    <row r="108" spans="1:13" ht="21.9" customHeight="1" x14ac:dyDescent="0.7">
      <c r="A108" s="115">
        <v>102</v>
      </c>
      <c r="B108" s="119" t="s">
        <v>127</v>
      </c>
      <c r="C108" s="108" t="s">
        <v>126</v>
      </c>
      <c r="D108" s="109" t="s">
        <v>51</v>
      </c>
      <c r="E108" s="110" t="s">
        <v>202</v>
      </c>
      <c r="F108" s="109" t="s">
        <v>212</v>
      </c>
      <c r="G108" s="115" t="s">
        <v>200</v>
      </c>
      <c r="H108" s="106" t="s">
        <v>205</v>
      </c>
      <c r="I108" s="109" t="s">
        <v>276</v>
      </c>
      <c r="J108" s="117">
        <v>1</v>
      </c>
      <c r="K108" s="118"/>
      <c r="L108" s="106"/>
      <c r="M108" s="120">
        <v>2</v>
      </c>
    </row>
    <row r="109" spans="1:13" ht="21.9" customHeight="1" x14ac:dyDescent="0.7">
      <c r="A109" s="115">
        <v>103</v>
      </c>
      <c r="B109" s="107" t="s">
        <v>125</v>
      </c>
      <c r="C109" s="108" t="s">
        <v>124</v>
      </c>
      <c r="D109" s="109" t="s">
        <v>51</v>
      </c>
      <c r="E109" s="110" t="s">
        <v>201</v>
      </c>
      <c r="F109" s="109" t="s">
        <v>213</v>
      </c>
      <c r="G109" s="115" t="s">
        <v>200</v>
      </c>
      <c r="H109" s="106" t="s">
        <v>205</v>
      </c>
      <c r="I109" s="131" t="s">
        <v>274</v>
      </c>
      <c r="J109" s="117">
        <v>4</v>
      </c>
      <c r="K109" s="118"/>
      <c r="L109" s="106"/>
      <c r="M109" s="120">
        <v>1</v>
      </c>
    </row>
    <row r="110" spans="1:13" ht="21.9" customHeight="1" x14ac:dyDescent="0.7">
      <c r="A110" s="106">
        <v>104</v>
      </c>
      <c r="B110" s="107" t="s">
        <v>125</v>
      </c>
      <c r="C110" s="108" t="s">
        <v>124</v>
      </c>
      <c r="D110" s="109" t="s">
        <v>51</v>
      </c>
      <c r="E110" s="110" t="s">
        <v>202</v>
      </c>
      <c r="F110" s="109" t="s">
        <v>212</v>
      </c>
      <c r="G110" s="115" t="s">
        <v>200</v>
      </c>
      <c r="H110" s="106" t="s">
        <v>205</v>
      </c>
      <c r="I110" s="109" t="s">
        <v>275</v>
      </c>
      <c r="J110" s="117">
        <v>1</v>
      </c>
      <c r="K110" s="118"/>
      <c r="L110" s="106"/>
      <c r="M110" s="120">
        <v>2</v>
      </c>
    </row>
    <row r="111" spans="1:13" ht="21.9" customHeight="1" x14ac:dyDescent="0.25">
      <c r="A111" s="115">
        <v>105</v>
      </c>
      <c r="B111" s="122" t="s">
        <v>123</v>
      </c>
      <c r="C111" s="122" t="s">
        <v>122</v>
      </c>
      <c r="D111" s="109" t="s">
        <v>65</v>
      </c>
      <c r="E111" s="109" t="s">
        <v>203</v>
      </c>
      <c r="F111" s="109" t="s">
        <v>213</v>
      </c>
      <c r="G111" s="115" t="s">
        <v>200</v>
      </c>
      <c r="H111" s="115" t="s">
        <v>206</v>
      </c>
      <c r="I111" s="109" t="s">
        <v>229</v>
      </c>
      <c r="J111" s="117">
        <v>1.3</v>
      </c>
      <c r="K111" s="118"/>
      <c r="L111" s="106"/>
      <c r="M111" s="120">
        <v>1</v>
      </c>
    </row>
    <row r="112" spans="1:13" ht="21.9" customHeight="1" x14ac:dyDescent="0.25">
      <c r="A112" s="115">
        <v>106</v>
      </c>
      <c r="B112" s="122" t="s">
        <v>123</v>
      </c>
      <c r="C112" s="122" t="s">
        <v>122</v>
      </c>
      <c r="D112" s="109" t="s">
        <v>65</v>
      </c>
      <c r="E112" s="109" t="s">
        <v>204</v>
      </c>
      <c r="F112" s="109" t="s">
        <v>212</v>
      </c>
      <c r="G112" s="115" t="s">
        <v>200</v>
      </c>
      <c r="H112" s="115" t="s">
        <v>206</v>
      </c>
      <c r="I112" s="109" t="s">
        <v>220</v>
      </c>
      <c r="J112" s="117">
        <v>1.43</v>
      </c>
      <c r="K112" s="118"/>
      <c r="L112" s="106"/>
      <c r="M112" s="120">
        <v>2</v>
      </c>
    </row>
    <row r="113" spans="1:13" ht="21.9" customHeight="1" x14ac:dyDescent="0.25">
      <c r="A113" s="106">
        <v>107</v>
      </c>
      <c r="B113" s="122" t="s">
        <v>121</v>
      </c>
      <c r="C113" s="122" t="s">
        <v>120</v>
      </c>
      <c r="D113" s="109" t="s">
        <v>65</v>
      </c>
      <c r="E113" s="110" t="s">
        <v>201</v>
      </c>
      <c r="F113" s="109" t="s">
        <v>213</v>
      </c>
      <c r="G113" s="115" t="s">
        <v>200</v>
      </c>
      <c r="H113" s="115" t="s">
        <v>205</v>
      </c>
      <c r="I113" s="131" t="s">
        <v>219</v>
      </c>
      <c r="J113" s="117">
        <v>4</v>
      </c>
      <c r="K113" s="118"/>
      <c r="L113" s="106"/>
      <c r="M113" s="120">
        <v>1</v>
      </c>
    </row>
    <row r="114" spans="1:13" ht="21.9" customHeight="1" x14ac:dyDescent="0.25">
      <c r="A114" s="115">
        <v>108</v>
      </c>
      <c r="B114" s="122" t="s">
        <v>121</v>
      </c>
      <c r="C114" s="122" t="s">
        <v>120</v>
      </c>
      <c r="D114" s="109" t="s">
        <v>65</v>
      </c>
      <c r="E114" s="110" t="s">
        <v>202</v>
      </c>
      <c r="F114" s="109" t="s">
        <v>212</v>
      </c>
      <c r="G114" s="115" t="s">
        <v>200</v>
      </c>
      <c r="H114" s="115" t="s">
        <v>205</v>
      </c>
      <c r="I114" s="109" t="s">
        <v>265</v>
      </c>
      <c r="J114" s="117">
        <v>1</v>
      </c>
      <c r="K114" s="118"/>
      <c r="L114" s="106"/>
      <c r="M114" s="120">
        <v>2</v>
      </c>
    </row>
    <row r="115" spans="1:13" ht="21.9" customHeight="1" x14ac:dyDescent="0.25">
      <c r="A115" s="115">
        <v>109</v>
      </c>
      <c r="B115" s="122" t="s">
        <v>119</v>
      </c>
      <c r="C115" s="122" t="s">
        <v>79</v>
      </c>
      <c r="D115" s="109" t="s">
        <v>65</v>
      </c>
      <c r="E115" s="110" t="s">
        <v>201</v>
      </c>
      <c r="F115" s="109" t="s">
        <v>213</v>
      </c>
      <c r="G115" s="115" t="s">
        <v>200</v>
      </c>
      <c r="H115" s="115" t="s">
        <v>205</v>
      </c>
      <c r="I115" s="109" t="s">
        <v>265</v>
      </c>
      <c r="J115" s="117">
        <v>4</v>
      </c>
      <c r="K115" s="118"/>
      <c r="L115" s="106"/>
      <c r="M115" s="120">
        <v>1</v>
      </c>
    </row>
    <row r="116" spans="1:13" ht="21.9" customHeight="1" x14ac:dyDescent="0.25">
      <c r="A116" s="106">
        <v>110</v>
      </c>
      <c r="B116" s="122" t="s">
        <v>119</v>
      </c>
      <c r="C116" s="122" t="s">
        <v>79</v>
      </c>
      <c r="D116" s="109" t="s">
        <v>65</v>
      </c>
      <c r="E116" s="110" t="s">
        <v>202</v>
      </c>
      <c r="F116" s="109" t="s">
        <v>212</v>
      </c>
      <c r="G116" s="115" t="s">
        <v>200</v>
      </c>
      <c r="H116" s="115" t="s">
        <v>205</v>
      </c>
      <c r="I116" s="109" t="s">
        <v>267</v>
      </c>
      <c r="J116" s="117">
        <v>1</v>
      </c>
      <c r="K116" s="118"/>
      <c r="L116" s="106"/>
      <c r="M116" s="120">
        <v>2</v>
      </c>
    </row>
    <row r="117" spans="1:13" ht="21.9" customHeight="1" x14ac:dyDescent="0.25">
      <c r="A117" s="115">
        <v>111</v>
      </c>
      <c r="B117" s="122" t="s">
        <v>118</v>
      </c>
      <c r="C117" s="122" t="s">
        <v>75</v>
      </c>
      <c r="D117" s="109" t="s">
        <v>65</v>
      </c>
      <c r="E117" s="110" t="s">
        <v>201</v>
      </c>
      <c r="F117" s="109" t="s">
        <v>213</v>
      </c>
      <c r="G117" s="115" t="s">
        <v>200</v>
      </c>
      <c r="H117" s="115" t="s">
        <v>205</v>
      </c>
      <c r="I117" s="109" t="s">
        <v>219</v>
      </c>
      <c r="J117" s="117">
        <v>4</v>
      </c>
      <c r="K117" s="118"/>
      <c r="L117" s="106"/>
      <c r="M117" s="120">
        <v>1</v>
      </c>
    </row>
    <row r="118" spans="1:13" ht="21.9" customHeight="1" x14ac:dyDescent="0.25">
      <c r="A118" s="115">
        <v>112</v>
      </c>
      <c r="B118" s="122" t="s">
        <v>118</v>
      </c>
      <c r="C118" s="122" t="s">
        <v>75</v>
      </c>
      <c r="D118" s="109" t="s">
        <v>65</v>
      </c>
      <c r="E118" s="110" t="s">
        <v>202</v>
      </c>
      <c r="F118" s="109" t="s">
        <v>212</v>
      </c>
      <c r="G118" s="115" t="s">
        <v>200</v>
      </c>
      <c r="H118" s="115" t="s">
        <v>205</v>
      </c>
      <c r="I118" s="109" t="s">
        <v>219</v>
      </c>
      <c r="J118" s="117">
        <v>1</v>
      </c>
      <c r="K118" s="118"/>
      <c r="L118" s="106"/>
      <c r="M118" s="120">
        <v>2</v>
      </c>
    </row>
    <row r="119" spans="1:13" ht="21.9" customHeight="1" x14ac:dyDescent="0.25">
      <c r="A119" s="106">
        <v>113</v>
      </c>
      <c r="B119" s="122" t="s">
        <v>117</v>
      </c>
      <c r="C119" s="122" t="s">
        <v>75</v>
      </c>
      <c r="D119" s="109" t="s">
        <v>65</v>
      </c>
      <c r="E119" s="110" t="s">
        <v>201</v>
      </c>
      <c r="F119" s="109" t="s">
        <v>213</v>
      </c>
      <c r="G119" s="115" t="s">
        <v>200</v>
      </c>
      <c r="H119" s="115" t="s">
        <v>205</v>
      </c>
      <c r="I119" s="109" t="s">
        <v>219</v>
      </c>
      <c r="J119" s="117">
        <v>4</v>
      </c>
      <c r="K119" s="118"/>
      <c r="L119" s="106"/>
      <c r="M119" s="120">
        <v>1</v>
      </c>
    </row>
    <row r="120" spans="1:13" ht="21.9" customHeight="1" x14ac:dyDescent="0.25">
      <c r="A120" s="115">
        <v>114</v>
      </c>
      <c r="B120" s="122" t="s">
        <v>117</v>
      </c>
      <c r="C120" s="122" t="s">
        <v>75</v>
      </c>
      <c r="D120" s="109" t="s">
        <v>65</v>
      </c>
      <c r="E120" s="110" t="s">
        <v>202</v>
      </c>
      <c r="F120" s="109" t="s">
        <v>212</v>
      </c>
      <c r="G120" s="115" t="s">
        <v>200</v>
      </c>
      <c r="H120" s="115" t="s">
        <v>205</v>
      </c>
      <c r="I120" s="109" t="s">
        <v>219</v>
      </c>
      <c r="J120" s="117">
        <v>1</v>
      </c>
      <c r="K120" s="118"/>
      <c r="L120" s="106"/>
      <c r="M120" s="120">
        <v>2</v>
      </c>
    </row>
    <row r="121" spans="1:13" ht="21.9" customHeight="1" x14ac:dyDescent="0.25">
      <c r="A121" s="115">
        <v>115</v>
      </c>
      <c r="B121" s="122" t="s">
        <v>116</v>
      </c>
      <c r="C121" s="122" t="s">
        <v>75</v>
      </c>
      <c r="D121" s="109" t="s">
        <v>65</v>
      </c>
      <c r="E121" s="109" t="s">
        <v>203</v>
      </c>
      <c r="F121" s="109" t="s">
        <v>213</v>
      </c>
      <c r="G121" s="115" t="s">
        <v>200</v>
      </c>
      <c r="H121" s="115" t="s">
        <v>206</v>
      </c>
      <c r="I121" s="109" t="s">
        <v>230</v>
      </c>
      <c r="J121" s="117">
        <v>1.3</v>
      </c>
      <c r="K121" s="118"/>
      <c r="L121" s="106"/>
      <c r="M121" s="120">
        <v>1</v>
      </c>
    </row>
    <row r="122" spans="1:13" ht="21.9" customHeight="1" x14ac:dyDescent="0.25">
      <c r="A122" s="106">
        <v>116</v>
      </c>
      <c r="B122" s="122" t="s">
        <v>116</v>
      </c>
      <c r="C122" s="122" t="s">
        <v>75</v>
      </c>
      <c r="D122" s="109" t="s">
        <v>65</v>
      </c>
      <c r="E122" s="109" t="s">
        <v>204</v>
      </c>
      <c r="F122" s="109" t="s">
        <v>212</v>
      </c>
      <c r="G122" s="115" t="s">
        <v>200</v>
      </c>
      <c r="H122" s="115" t="s">
        <v>206</v>
      </c>
      <c r="I122" s="109" t="s">
        <v>230</v>
      </c>
      <c r="J122" s="117">
        <v>1.43</v>
      </c>
      <c r="K122" s="118"/>
      <c r="L122" s="106"/>
      <c r="M122" s="120">
        <v>2</v>
      </c>
    </row>
    <row r="123" spans="1:13" ht="21.9" customHeight="1" x14ac:dyDescent="0.25">
      <c r="A123" s="115">
        <v>117</v>
      </c>
      <c r="B123" s="122" t="s">
        <v>115</v>
      </c>
      <c r="C123" s="122" t="s">
        <v>75</v>
      </c>
      <c r="D123" s="109" t="s">
        <v>65</v>
      </c>
      <c r="E123" s="110" t="s">
        <v>201</v>
      </c>
      <c r="F123" s="109" t="s">
        <v>213</v>
      </c>
      <c r="G123" s="115" t="s">
        <v>200</v>
      </c>
      <c r="H123" s="115" t="s">
        <v>205</v>
      </c>
      <c r="I123" s="109" t="s">
        <v>253</v>
      </c>
      <c r="J123" s="117">
        <v>4</v>
      </c>
      <c r="K123" s="118"/>
      <c r="L123" s="106"/>
      <c r="M123" s="120">
        <v>1</v>
      </c>
    </row>
    <row r="124" spans="1:13" ht="21.9" customHeight="1" x14ac:dyDescent="0.25">
      <c r="A124" s="115">
        <v>118</v>
      </c>
      <c r="B124" s="122" t="s">
        <v>115</v>
      </c>
      <c r="C124" s="122" t="s">
        <v>75</v>
      </c>
      <c r="D124" s="109" t="s">
        <v>65</v>
      </c>
      <c r="E124" s="110" t="s">
        <v>202</v>
      </c>
      <c r="F124" s="109" t="s">
        <v>212</v>
      </c>
      <c r="G124" s="115" t="s">
        <v>200</v>
      </c>
      <c r="H124" s="115" t="s">
        <v>205</v>
      </c>
      <c r="I124" s="109" t="s">
        <v>262</v>
      </c>
      <c r="J124" s="117">
        <v>1</v>
      </c>
      <c r="K124" s="118"/>
      <c r="L124" s="106"/>
      <c r="M124" s="120">
        <v>2</v>
      </c>
    </row>
    <row r="125" spans="1:13" ht="21.9" customHeight="1" x14ac:dyDescent="0.25">
      <c r="A125" s="106">
        <v>119</v>
      </c>
      <c r="B125" s="122" t="s">
        <v>114</v>
      </c>
      <c r="C125" s="122" t="s">
        <v>87</v>
      </c>
      <c r="D125" s="109" t="s">
        <v>65</v>
      </c>
      <c r="E125" s="110" t="s">
        <v>201</v>
      </c>
      <c r="F125" s="109" t="s">
        <v>213</v>
      </c>
      <c r="G125" s="115" t="s">
        <v>200</v>
      </c>
      <c r="H125" s="115" t="s">
        <v>205</v>
      </c>
      <c r="I125" s="109" t="s">
        <v>226</v>
      </c>
      <c r="J125" s="117">
        <v>4</v>
      </c>
      <c r="K125" s="118"/>
      <c r="L125" s="106"/>
      <c r="M125" s="120">
        <v>1</v>
      </c>
    </row>
    <row r="126" spans="1:13" ht="21.9" customHeight="1" x14ac:dyDescent="0.25">
      <c r="A126" s="115">
        <v>120</v>
      </c>
      <c r="B126" s="122" t="s">
        <v>114</v>
      </c>
      <c r="C126" s="122" t="s">
        <v>87</v>
      </c>
      <c r="D126" s="109" t="s">
        <v>65</v>
      </c>
      <c r="E126" s="110" t="s">
        <v>202</v>
      </c>
      <c r="F126" s="109" t="s">
        <v>212</v>
      </c>
      <c r="G126" s="115" t="s">
        <v>200</v>
      </c>
      <c r="H126" s="115" t="s">
        <v>205</v>
      </c>
      <c r="I126" s="109" t="s">
        <v>226</v>
      </c>
      <c r="J126" s="117">
        <v>1</v>
      </c>
      <c r="K126" s="118"/>
      <c r="L126" s="106"/>
      <c r="M126" s="120">
        <v>2</v>
      </c>
    </row>
    <row r="127" spans="1:13" ht="21.9" customHeight="1" x14ac:dyDescent="0.25">
      <c r="A127" s="115">
        <v>121</v>
      </c>
      <c r="B127" s="122" t="s">
        <v>113</v>
      </c>
      <c r="C127" s="122" t="s">
        <v>75</v>
      </c>
      <c r="D127" s="109" t="s">
        <v>65</v>
      </c>
      <c r="E127" s="110" t="s">
        <v>201</v>
      </c>
      <c r="F127" s="109" t="s">
        <v>213</v>
      </c>
      <c r="G127" s="115" t="s">
        <v>200</v>
      </c>
      <c r="H127" s="115" t="s">
        <v>205</v>
      </c>
      <c r="I127" s="109" t="s">
        <v>250</v>
      </c>
      <c r="J127" s="117">
        <v>4</v>
      </c>
      <c r="K127" s="118"/>
      <c r="L127" s="106"/>
      <c r="M127" s="120">
        <v>1</v>
      </c>
    </row>
    <row r="128" spans="1:13" ht="21.9" customHeight="1" x14ac:dyDescent="0.25">
      <c r="A128" s="106">
        <v>122</v>
      </c>
      <c r="B128" s="122" t="s">
        <v>113</v>
      </c>
      <c r="C128" s="122" t="s">
        <v>75</v>
      </c>
      <c r="D128" s="109" t="s">
        <v>65</v>
      </c>
      <c r="E128" s="110" t="s">
        <v>202</v>
      </c>
      <c r="F128" s="109" t="s">
        <v>212</v>
      </c>
      <c r="G128" s="115" t="s">
        <v>200</v>
      </c>
      <c r="H128" s="115" t="s">
        <v>205</v>
      </c>
      <c r="I128" s="109" t="s">
        <v>250</v>
      </c>
      <c r="J128" s="117">
        <v>1</v>
      </c>
      <c r="K128" s="118"/>
      <c r="L128" s="106"/>
      <c r="M128" s="120">
        <v>2</v>
      </c>
    </row>
    <row r="129" spans="1:13" ht="21.9" customHeight="1" x14ac:dyDescent="0.25">
      <c r="A129" s="115">
        <v>123</v>
      </c>
      <c r="B129" s="122" t="s">
        <v>112</v>
      </c>
      <c r="C129" s="122" t="s">
        <v>87</v>
      </c>
      <c r="D129" s="109" t="s">
        <v>65</v>
      </c>
      <c r="E129" s="110" t="s">
        <v>201</v>
      </c>
      <c r="F129" s="109" t="s">
        <v>213</v>
      </c>
      <c r="G129" s="115" t="s">
        <v>200</v>
      </c>
      <c r="H129" s="115" t="s">
        <v>205</v>
      </c>
      <c r="I129" s="109" t="s">
        <v>219</v>
      </c>
      <c r="J129" s="117">
        <v>4</v>
      </c>
      <c r="K129" s="118"/>
      <c r="L129" s="106"/>
      <c r="M129" s="120">
        <v>1</v>
      </c>
    </row>
    <row r="130" spans="1:13" ht="21.9" customHeight="1" x14ac:dyDescent="0.25">
      <c r="A130" s="115">
        <v>124</v>
      </c>
      <c r="B130" s="122" t="s">
        <v>112</v>
      </c>
      <c r="C130" s="122" t="s">
        <v>87</v>
      </c>
      <c r="D130" s="109" t="s">
        <v>65</v>
      </c>
      <c r="E130" s="110" t="s">
        <v>202</v>
      </c>
      <c r="F130" s="109" t="s">
        <v>212</v>
      </c>
      <c r="G130" s="115" t="s">
        <v>200</v>
      </c>
      <c r="H130" s="115" t="s">
        <v>205</v>
      </c>
      <c r="I130" s="109" t="s">
        <v>219</v>
      </c>
      <c r="J130" s="117">
        <v>1</v>
      </c>
      <c r="K130" s="118"/>
      <c r="L130" s="106"/>
      <c r="M130" s="120">
        <v>2</v>
      </c>
    </row>
    <row r="131" spans="1:13" ht="21.9" customHeight="1" x14ac:dyDescent="0.25">
      <c r="A131" s="106">
        <v>125</v>
      </c>
      <c r="B131" s="122" t="s">
        <v>111</v>
      </c>
      <c r="C131" s="122" t="s">
        <v>75</v>
      </c>
      <c r="D131" s="109" t="s">
        <v>65</v>
      </c>
      <c r="E131" s="110" t="s">
        <v>201</v>
      </c>
      <c r="F131" s="109" t="s">
        <v>213</v>
      </c>
      <c r="G131" s="115" t="s">
        <v>200</v>
      </c>
      <c r="H131" s="115" t="s">
        <v>205</v>
      </c>
      <c r="I131" s="109" t="s">
        <v>243</v>
      </c>
      <c r="J131" s="117">
        <v>4</v>
      </c>
      <c r="K131" s="118"/>
      <c r="L131" s="106"/>
      <c r="M131" s="120">
        <v>1</v>
      </c>
    </row>
    <row r="132" spans="1:13" ht="21.9" customHeight="1" x14ac:dyDescent="0.25">
      <c r="A132" s="115">
        <v>126</v>
      </c>
      <c r="B132" s="122" t="s">
        <v>111</v>
      </c>
      <c r="C132" s="122" t="s">
        <v>75</v>
      </c>
      <c r="D132" s="109" t="s">
        <v>65</v>
      </c>
      <c r="E132" s="110" t="s">
        <v>202</v>
      </c>
      <c r="F132" s="109" t="s">
        <v>212</v>
      </c>
      <c r="G132" s="115" t="s">
        <v>200</v>
      </c>
      <c r="H132" s="115" t="s">
        <v>205</v>
      </c>
      <c r="I132" s="109" t="s">
        <v>243</v>
      </c>
      <c r="J132" s="117">
        <v>1</v>
      </c>
      <c r="K132" s="118"/>
      <c r="L132" s="106"/>
      <c r="M132" s="120">
        <v>2</v>
      </c>
    </row>
    <row r="133" spans="1:13" ht="21.9" customHeight="1" x14ac:dyDescent="0.25">
      <c r="A133" s="115">
        <v>127</v>
      </c>
      <c r="B133" s="122" t="s">
        <v>110</v>
      </c>
      <c r="C133" s="122" t="s">
        <v>75</v>
      </c>
      <c r="D133" s="109" t="s">
        <v>65</v>
      </c>
      <c r="E133" s="110" t="s">
        <v>201</v>
      </c>
      <c r="F133" s="109" t="s">
        <v>213</v>
      </c>
      <c r="G133" s="115" t="s">
        <v>200</v>
      </c>
      <c r="H133" s="115" t="s">
        <v>205</v>
      </c>
      <c r="I133" s="109" t="s">
        <v>219</v>
      </c>
      <c r="J133" s="117">
        <v>4</v>
      </c>
      <c r="K133" s="118"/>
      <c r="L133" s="106"/>
      <c r="M133" s="120">
        <v>1</v>
      </c>
    </row>
    <row r="134" spans="1:13" ht="21.9" customHeight="1" x14ac:dyDescent="0.25">
      <c r="A134" s="106">
        <v>128</v>
      </c>
      <c r="B134" s="122" t="s">
        <v>110</v>
      </c>
      <c r="C134" s="122" t="s">
        <v>75</v>
      </c>
      <c r="D134" s="109" t="s">
        <v>65</v>
      </c>
      <c r="E134" s="110" t="s">
        <v>202</v>
      </c>
      <c r="F134" s="109" t="s">
        <v>212</v>
      </c>
      <c r="G134" s="115" t="s">
        <v>200</v>
      </c>
      <c r="H134" s="115" t="s">
        <v>205</v>
      </c>
      <c r="I134" s="109" t="s">
        <v>219</v>
      </c>
      <c r="J134" s="117">
        <v>1</v>
      </c>
      <c r="K134" s="118"/>
      <c r="L134" s="106"/>
      <c r="M134" s="120">
        <v>2</v>
      </c>
    </row>
    <row r="135" spans="1:13" ht="21.9" customHeight="1" x14ac:dyDescent="0.25">
      <c r="A135" s="115">
        <v>129</v>
      </c>
      <c r="B135" s="122" t="s">
        <v>109</v>
      </c>
      <c r="C135" s="122" t="s">
        <v>75</v>
      </c>
      <c r="D135" s="109" t="s">
        <v>65</v>
      </c>
      <c r="E135" s="110" t="s">
        <v>201</v>
      </c>
      <c r="F135" s="109" t="s">
        <v>213</v>
      </c>
      <c r="G135" s="115" t="s">
        <v>200</v>
      </c>
      <c r="H135" s="115" t="s">
        <v>205</v>
      </c>
      <c r="I135" s="109" t="s">
        <v>254</v>
      </c>
      <c r="J135" s="117">
        <v>4</v>
      </c>
      <c r="K135" s="118"/>
      <c r="L135" s="106"/>
      <c r="M135" s="120">
        <v>1</v>
      </c>
    </row>
    <row r="136" spans="1:13" ht="21.9" customHeight="1" x14ac:dyDescent="0.25">
      <c r="A136" s="115">
        <v>130</v>
      </c>
      <c r="B136" s="122" t="s">
        <v>109</v>
      </c>
      <c r="C136" s="122" t="s">
        <v>75</v>
      </c>
      <c r="D136" s="109" t="s">
        <v>65</v>
      </c>
      <c r="E136" s="110" t="s">
        <v>202</v>
      </c>
      <c r="F136" s="109" t="s">
        <v>212</v>
      </c>
      <c r="G136" s="115" t="s">
        <v>200</v>
      </c>
      <c r="H136" s="115" t="s">
        <v>205</v>
      </c>
      <c r="I136" s="109" t="s">
        <v>254</v>
      </c>
      <c r="J136" s="117">
        <v>1</v>
      </c>
      <c r="K136" s="118"/>
      <c r="L136" s="106"/>
      <c r="M136" s="120">
        <v>2</v>
      </c>
    </row>
    <row r="137" spans="1:13" ht="21.9" customHeight="1" x14ac:dyDescent="0.25">
      <c r="A137" s="106">
        <v>131</v>
      </c>
      <c r="B137" s="122" t="s">
        <v>108</v>
      </c>
      <c r="C137" s="122" t="s">
        <v>75</v>
      </c>
      <c r="D137" s="109" t="s">
        <v>65</v>
      </c>
      <c r="E137" s="110" t="s">
        <v>201</v>
      </c>
      <c r="F137" s="109" t="s">
        <v>213</v>
      </c>
      <c r="G137" s="115" t="s">
        <v>200</v>
      </c>
      <c r="H137" s="115" t="s">
        <v>205</v>
      </c>
      <c r="I137" s="109" t="s">
        <v>243</v>
      </c>
      <c r="J137" s="117">
        <v>4</v>
      </c>
      <c r="K137" s="118"/>
      <c r="L137" s="106"/>
      <c r="M137" s="120">
        <v>1</v>
      </c>
    </row>
    <row r="138" spans="1:13" ht="21.9" customHeight="1" x14ac:dyDescent="0.25">
      <c r="A138" s="115">
        <v>132</v>
      </c>
      <c r="B138" s="122" t="s">
        <v>108</v>
      </c>
      <c r="C138" s="122" t="s">
        <v>75</v>
      </c>
      <c r="D138" s="109" t="s">
        <v>65</v>
      </c>
      <c r="E138" s="110" t="s">
        <v>202</v>
      </c>
      <c r="F138" s="109" t="s">
        <v>212</v>
      </c>
      <c r="G138" s="115" t="s">
        <v>200</v>
      </c>
      <c r="H138" s="115" t="s">
        <v>205</v>
      </c>
      <c r="I138" s="109" t="s">
        <v>243</v>
      </c>
      <c r="J138" s="117">
        <v>1</v>
      </c>
      <c r="K138" s="118"/>
      <c r="L138" s="106"/>
      <c r="M138" s="120">
        <v>2</v>
      </c>
    </row>
    <row r="139" spans="1:13" ht="21.9" customHeight="1" x14ac:dyDescent="0.25">
      <c r="A139" s="115">
        <v>133</v>
      </c>
      <c r="B139" s="122" t="s">
        <v>107</v>
      </c>
      <c r="C139" s="122" t="s">
        <v>75</v>
      </c>
      <c r="D139" s="109" t="s">
        <v>65</v>
      </c>
      <c r="E139" s="110" t="s">
        <v>201</v>
      </c>
      <c r="F139" s="109" t="s">
        <v>213</v>
      </c>
      <c r="G139" s="115" t="s">
        <v>200</v>
      </c>
      <c r="H139" s="115" t="s">
        <v>205</v>
      </c>
      <c r="I139" s="109" t="s">
        <v>247</v>
      </c>
      <c r="J139" s="117">
        <v>4</v>
      </c>
      <c r="K139" s="118"/>
      <c r="L139" s="106"/>
      <c r="M139" s="120">
        <v>1</v>
      </c>
    </row>
    <row r="140" spans="1:13" ht="21.9" customHeight="1" x14ac:dyDescent="0.25">
      <c r="A140" s="106">
        <v>134</v>
      </c>
      <c r="B140" s="122" t="s">
        <v>107</v>
      </c>
      <c r="C140" s="122" t="s">
        <v>75</v>
      </c>
      <c r="D140" s="109" t="s">
        <v>65</v>
      </c>
      <c r="E140" s="110" t="s">
        <v>202</v>
      </c>
      <c r="F140" s="109" t="s">
        <v>212</v>
      </c>
      <c r="G140" s="115" t="s">
        <v>200</v>
      </c>
      <c r="H140" s="115" t="s">
        <v>205</v>
      </c>
      <c r="I140" s="109" t="s">
        <v>224</v>
      </c>
      <c r="J140" s="117">
        <v>1</v>
      </c>
      <c r="K140" s="118"/>
      <c r="L140" s="106"/>
      <c r="M140" s="120">
        <v>2</v>
      </c>
    </row>
    <row r="141" spans="1:13" ht="21.9" customHeight="1" x14ac:dyDescent="0.25">
      <c r="A141" s="115">
        <v>135</v>
      </c>
      <c r="B141" s="122" t="s">
        <v>106</v>
      </c>
      <c r="C141" s="122" t="s">
        <v>75</v>
      </c>
      <c r="D141" s="109" t="s">
        <v>65</v>
      </c>
      <c r="E141" s="110" t="s">
        <v>201</v>
      </c>
      <c r="F141" s="109" t="s">
        <v>213</v>
      </c>
      <c r="G141" s="115" t="s">
        <v>200</v>
      </c>
      <c r="H141" s="115" t="s">
        <v>205</v>
      </c>
      <c r="I141" s="109" t="s">
        <v>242</v>
      </c>
      <c r="J141" s="117">
        <v>4</v>
      </c>
      <c r="K141" s="118"/>
      <c r="L141" s="106"/>
      <c r="M141" s="120">
        <v>1</v>
      </c>
    </row>
    <row r="142" spans="1:13" ht="21.9" customHeight="1" x14ac:dyDescent="0.25">
      <c r="A142" s="115">
        <v>136</v>
      </c>
      <c r="B142" s="122" t="s">
        <v>106</v>
      </c>
      <c r="C142" s="122" t="s">
        <v>75</v>
      </c>
      <c r="D142" s="109" t="s">
        <v>65</v>
      </c>
      <c r="E142" s="110" t="s">
        <v>202</v>
      </c>
      <c r="F142" s="109" t="s">
        <v>212</v>
      </c>
      <c r="G142" s="115" t="s">
        <v>200</v>
      </c>
      <c r="H142" s="115" t="s">
        <v>205</v>
      </c>
      <c r="I142" s="109" t="s">
        <v>242</v>
      </c>
      <c r="J142" s="117">
        <v>1</v>
      </c>
      <c r="K142" s="118"/>
      <c r="L142" s="106"/>
      <c r="M142" s="120">
        <v>2</v>
      </c>
    </row>
    <row r="143" spans="1:13" ht="21.9" customHeight="1" x14ac:dyDescent="0.25">
      <c r="A143" s="106">
        <v>137</v>
      </c>
      <c r="B143" s="122" t="s">
        <v>105</v>
      </c>
      <c r="C143" s="122" t="s">
        <v>75</v>
      </c>
      <c r="D143" s="109" t="s">
        <v>65</v>
      </c>
      <c r="E143" s="110" t="s">
        <v>201</v>
      </c>
      <c r="F143" s="109" t="s">
        <v>213</v>
      </c>
      <c r="G143" s="115" t="s">
        <v>200</v>
      </c>
      <c r="H143" s="115" t="s">
        <v>205</v>
      </c>
      <c r="I143" s="109" t="s">
        <v>217</v>
      </c>
      <c r="J143" s="117">
        <v>4</v>
      </c>
      <c r="K143" s="118"/>
      <c r="L143" s="106"/>
      <c r="M143" s="120">
        <v>1</v>
      </c>
    </row>
    <row r="144" spans="1:13" ht="21.9" customHeight="1" x14ac:dyDescent="0.25">
      <c r="A144" s="115">
        <v>138</v>
      </c>
      <c r="B144" s="122" t="s">
        <v>105</v>
      </c>
      <c r="C144" s="122" t="s">
        <v>75</v>
      </c>
      <c r="D144" s="109" t="s">
        <v>65</v>
      </c>
      <c r="E144" s="110" t="s">
        <v>202</v>
      </c>
      <c r="F144" s="109" t="s">
        <v>212</v>
      </c>
      <c r="G144" s="115" t="s">
        <v>200</v>
      </c>
      <c r="H144" s="115" t="s">
        <v>205</v>
      </c>
      <c r="I144" s="109" t="s">
        <v>217</v>
      </c>
      <c r="J144" s="117">
        <v>1</v>
      </c>
      <c r="K144" s="118"/>
      <c r="L144" s="106"/>
      <c r="M144" s="120">
        <v>2</v>
      </c>
    </row>
    <row r="145" spans="1:13" ht="21.9" customHeight="1" x14ac:dyDescent="0.25">
      <c r="A145" s="115">
        <v>139</v>
      </c>
      <c r="B145" s="122" t="s">
        <v>104</v>
      </c>
      <c r="C145" s="122" t="s">
        <v>75</v>
      </c>
      <c r="D145" s="109" t="s">
        <v>65</v>
      </c>
      <c r="E145" s="110" t="s">
        <v>201</v>
      </c>
      <c r="F145" s="109" t="s">
        <v>213</v>
      </c>
      <c r="G145" s="115" t="s">
        <v>200</v>
      </c>
      <c r="H145" s="115" t="s">
        <v>205</v>
      </c>
      <c r="I145" s="109" t="s">
        <v>223</v>
      </c>
      <c r="J145" s="117">
        <v>4</v>
      </c>
      <c r="K145" s="118"/>
      <c r="L145" s="106"/>
      <c r="M145" s="120">
        <v>1</v>
      </c>
    </row>
    <row r="146" spans="1:13" ht="21.9" customHeight="1" x14ac:dyDescent="0.25">
      <c r="A146" s="106">
        <v>140</v>
      </c>
      <c r="B146" s="122" t="s">
        <v>104</v>
      </c>
      <c r="C146" s="122" t="s">
        <v>75</v>
      </c>
      <c r="D146" s="109" t="s">
        <v>65</v>
      </c>
      <c r="E146" s="110" t="s">
        <v>202</v>
      </c>
      <c r="F146" s="109" t="s">
        <v>212</v>
      </c>
      <c r="G146" s="115" t="s">
        <v>200</v>
      </c>
      <c r="H146" s="115" t="s">
        <v>205</v>
      </c>
      <c r="I146" s="109" t="s">
        <v>223</v>
      </c>
      <c r="J146" s="117">
        <v>1</v>
      </c>
      <c r="K146" s="118"/>
      <c r="L146" s="106"/>
      <c r="M146" s="120">
        <v>2</v>
      </c>
    </row>
    <row r="147" spans="1:13" ht="21.9" customHeight="1" x14ac:dyDescent="0.25">
      <c r="A147" s="115">
        <v>141</v>
      </c>
      <c r="B147" s="122" t="s">
        <v>103</v>
      </c>
      <c r="C147" s="122" t="s">
        <v>75</v>
      </c>
      <c r="D147" s="109" t="s">
        <v>65</v>
      </c>
      <c r="E147" s="109" t="s">
        <v>203</v>
      </c>
      <c r="F147" s="109" t="s">
        <v>213</v>
      </c>
      <c r="G147" s="115" t="s">
        <v>200</v>
      </c>
      <c r="H147" s="115" t="s">
        <v>206</v>
      </c>
      <c r="I147" s="109" t="s">
        <v>219</v>
      </c>
      <c r="J147" s="117">
        <v>1.3</v>
      </c>
      <c r="K147" s="118"/>
      <c r="L147" s="106"/>
      <c r="M147" s="120">
        <v>1</v>
      </c>
    </row>
    <row r="148" spans="1:13" ht="21.9" customHeight="1" x14ac:dyDescent="0.25">
      <c r="A148" s="115">
        <v>142</v>
      </c>
      <c r="B148" s="122" t="s">
        <v>103</v>
      </c>
      <c r="C148" s="122" t="s">
        <v>75</v>
      </c>
      <c r="D148" s="109" t="s">
        <v>65</v>
      </c>
      <c r="E148" s="109" t="s">
        <v>204</v>
      </c>
      <c r="F148" s="109" t="s">
        <v>212</v>
      </c>
      <c r="G148" s="115" t="s">
        <v>200</v>
      </c>
      <c r="H148" s="115" t="s">
        <v>206</v>
      </c>
      <c r="I148" s="109" t="s">
        <v>239</v>
      </c>
      <c r="J148" s="117">
        <v>1.43</v>
      </c>
      <c r="K148" s="118"/>
      <c r="L148" s="106"/>
      <c r="M148" s="120">
        <v>2</v>
      </c>
    </row>
    <row r="149" spans="1:13" ht="21.9" customHeight="1" x14ac:dyDescent="0.25">
      <c r="A149" s="106">
        <v>143</v>
      </c>
      <c r="B149" s="122" t="s">
        <v>102</v>
      </c>
      <c r="C149" s="122" t="s">
        <v>75</v>
      </c>
      <c r="D149" s="109" t="s">
        <v>65</v>
      </c>
      <c r="E149" s="110" t="s">
        <v>201</v>
      </c>
      <c r="F149" s="109" t="s">
        <v>213</v>
      </c>
      <c r="G149" s="115" t="s">
        <v>200</v>
      </c>
      <c r="H149" s="115" t="s">
        <v>205</v>
      </c>
      <c r="I149" s="109" t="s">
        <v>270</v>
      </c>
      <c r="J149" s="117">
        <v>4</v>
      </c>
      <c r="K149" s="118"/>
      <c r="L149" s="106"/>
      <c r="M149" s="120">
        <v>1</v>
      </c>
    </row>
    <row r="150" spans="1:13" ht="21.9" customHeight="1" x14ac:dyDescent="0.25">
      <c r="A150" s="115">
        <v>144</v>
      </c>
      <c r="B150" s="122" t="s">
        <v>102</v>
      </c>
      <c r="C150" s="122" t="s">
        <v>75</v>
      </c>
      <c r="D150" s="109" t="s">
        <v>65</v>
      </c>
      <c r="E150" s="110" t="s">
        <v>202</v>
      </c>
      <c r="F150" s="109" t="s">
        <v>212</v>
      </c>
      <c r="G150" s="115" t="s">
        <v>200</v>
      </c>
      <c r="H150" s="115" t="s">
        <v>205</v>
      </c>
      <c r="I150" s="109" t="s">
        <v>244</v>
      </c>
      <c r="J150" s="117">
        <v>1</v>
      </c>
      <c r="K150" s="118"/>
      <c r="L150" s="106"/>
      <c r="M150" s="120">
        <v>2</v>
      </c>
    </row>
    <row r="151" spans="1:13" ht="21.9" customHeight="1" x14ac:dyDescent="0.25">
      <c r="A151" s="115">
        <v>145</v>
      </c>
      <c r="B151" s="122" t="s">
        <v>101</v>
      </c>
      <c r="C151" s="122" t="s">
        <v>75</v>
      </c>
      <c r="D151" s="109" t="s">
        <v>65</v>
      </c>
      <c r="E151" s="110" t="s">
        <v>201</v>
      </c>
      <c r="F151" s="109" t="s">
        <v>213</v>
      </c>
      <c r="G151" s="115" t="s">
        <v>200</v>
      </c>
      <c r="H151" s="115" t="s">
        <v>205</v>
      </c>
      <c r="I151" s="109" t="s">
        <v>253</v>
      </c>
      <c r="J151" s="117">
        <v>4</v>
      </c>
      <c r="K151" s="118"/>
      <c r="L151" s="106"/>
      <c r="M151" s="120">
        <v>1</v>
      </c>
    </row>
    <row r="152" spans="1:13" ht="21.9" customHeight="1" x14ac:dyDescent="0.25">
      <c r="A152" s="106">
        <v>146</v>
      </c>
      <c r="B152" s="122" t="s">
        <v>101</v>
      </c>
      <c r="C152" s="122" t="s">
        <v>75</v>
      </c>
      <c r="D152" s="109" t="s">
        <v>65</v>
      </c>
      <c r="E152" s="110" t="s">
        <v>202</v>
      </c>
      <c r="F152" s="109" t="s">
        <v>212</v>
      </c>
      <c r="G152" s="115" t="s">
        <v>200</v>
      </c>
      <c r="H152" s="115" t="s">
        <v>205</v>
      </c>
      <c r="I152" s="109" t="s">
        <v>256</v>
      </c>
      <c r="J152" s="117">
        <v>1</v>
      </c>
      <c r="K152" s="118"/>
      <c r="L152" s="106"/>
      <c r="M152" s="120">
        <v>2</v>
      </c>
    </row>
    <row r="153" spans="1:13" ht="21.9" customHeight="1" x14ac:dyDescent="0.25">
      <c r="A153" s="115">
        <v>147</v>
      </c>
      <c r="B153" s="122" t="s">
        <v>100</v>
      </c>
      <c r="C153" s="122" t="s">
        <v>75</v>
      </c>
      <c r="D153" s="109" t="s">
        <v>65</v>
      </c>
      <c r="E153" s="110" t="s">
        <v>201</v>
      </c>
      <c r="F153" s="109" t="s">
        <v>213</v>
      </c>
      <c r="G153" s="115" t="s">
        <v>200</v>
      </c>
      <c r="H153" s="115" t="s">
        <v>205</v>
      </c>
      <c r="I153" s="109" t="s">
        <v>219</v>
      </c>
      <c r="J153" s="117">
        <v>4</v>
      </c>
      <c r="K153" s="118"/>
      <c r="L153" s="106"/>
      <c r="M153" s="120">
        <v>1</v>
      </c>
    </row>
    <row r="154" spans="1:13" ht="21.9" customHeight="1" x14ac:dyDescent="0.25">
      <c r="A154" s="115">
        <v>148</v>
      </c>
      <c r="B154" s="122" t="s">
        <v>100</v>
      </c>
      <c r="C154" s="122" t="s">
        <v>75</v>
      </c>
      <c r="D154" s="109" t="s">
        <v>65</v>
      </c>
      <c r="E154" s="110" t="s">
        <v>202</v>
      </c>
      <c r="F154" s="109" t="s">
        <v>212</v>
      </c>
      <c r="G154" s="115" t="s">
        <v>200</v>
      </c>
      <c r="H154" s="115" t="s">
        <v>205</v>
      </c>
      <c r="I154" s="109" t="s">
        <v>277</v>
      </c>
      <c r="J154" s="117">
        <v>1</v>
      </c>
      <c r="K154" s="118"/>
      <c r="L154" s="106"/>
      <c r="M154" s="120">
        <v>2</v>
      </c>
    </row>
    <row r="155" spans="1:13" ht="21.9" customHeight="1" x14ac:dyDescent="0.25">
      <c r="A155" s="106">
        <v>149</v>
      </c>
      <c r="B155" s="122" t="s">
        <v>99</v>
      </c>
      <c r="C155" s="122" t="s">
        <v>75</v>
      </c>
      <c r="D155" s="109" t="s">
        <v>65</v>
      </c>
      <c r="E155" s="110" t="s">
        <v>201</v>
      </c>
      <c r="F155" s="109" t="s">
        <v>213</v>
      </c>
      <c r="G155" s="115" t="s">
        <v>200</v>
      </c>
      <c r="H155" s="115" t="s">
        <v>205</v>
      </c>
      <c r="I155" s="131" t="s">
        <v>278</v>
      </c>
      <c r="J155" s="117">
        <v>4</v>
      </c>
      <c r="K155" s="118"/>
      <c r="L155" s="106"/>
      <c r="M155" s="120">
        <v>1</v>
      </c>
    </row>
    <row r="156" spans="1:13" ht="21.9" customHeight="1" x14ac:dyDescent="0.25">
      <c r="A156" s="115">
        <v>150</v>
      </c>
      <c r="B156" s="122" t="s">
        <v>99</v>
      </c>
      <c r="C156" s="122" t="s">
        <v>75</v>
      </c>
      <c r="D156" s="109" t="s">
        <v>65</v>
      </c>
      <c r="E156" s="110" t="s">
        <v>202</v>
      </c>
      <c r="F156" s="109" t="s">
        <v>212</v>
      </c>
      <c r="G156" s="115" t="s">
        <v>200</v>
      </c>
      <c r="H156" s="115" t="s">
        <v>205</v>
      </c>
      <c r="I156" s="109" t="s">
        <v>278</v>
      </c>
      <c r="J156" s="117">
        <v>1</v>
      </c>
      <c r="K156" s="118"/>
      <c r="L156" s="106"/>
      <c r="M156" s="120">
        <v>2</v>
      </c>
    </row>
    <row r="157" spans="1:13" ht="21.9" customHeight="1" x14ac:dyDescent="0.25">
      <c r="A157" s="115">
        <v>151</v>
      </c>
      <c r="B157" s="122" t="s">
        <v>98</v>
      </c>
      <c r="C157" s="122" t="s">
        <v>75</v>
      </c>
      <c r="D157" s="109" t="s">
        <v>65</v>
      </c>
      <c r="E157" s="110" t="s">
        <v>201</v>
      </c>
      <c r="F157" s="109" t="s">
        <v>213</v>
      </c>
      <c r="G157" s="115" t="s">
        <v>200</v>
      </c>
      <c r="H157" s="115" t="s">
        <v>205</v>
      </c>
      <c r="I157" s="109" t="s">
        <v>274</v>
      </c>
      <c r="J157" s="117">
        <v>4</v>
      </c>
      <c r="K157" s="118"/>
      <c r="L157" s="106"/>
      <c r="M157" s="120">
        <v>1</v>
      </c>
    </row>
    <row r="158" spans="1:13" ht="21.9" customHeight="1" x14ac:dyDescent="0.25">
      <c r="A158" s="106">
        <v>152</v>
      </c>
      <c r="B158" s="122" t="s">
        <v>98</v>
      </c>
      <c r="C158" s="122" t="s">
        <v>75</v>
      </c>
      <c r="D158" s="109" t="s">
        <v>65</v>
      </c>
      <c r="E158" s="110" t="s">
        <v>202</v>
      </c>
      <c r="F158" s="109" t="s">
        <v>212</v>
      </c>
      <c r="G158" s="115" t="s">
        <v>200</v>
      </c>
      <c r="H158" s="115" t="s">
        <v>205</v>
      </c>
      <c r="I158" s="109" t="s">
        <v>274</v>
      </c>
      <c r="J158" s="117">
        <v>1</v>
      </c>
      <c r="K158" s="118"/>
      <c r="L158" s="106"/>
      <c r="M158" s="120">
        <v>2</v>
      </c>
    </row>
    <row r="159" spans="1:13" ht="21.9" customHeight="1" x14ac:dyDescent="0.25">
      <c r="A159" s="115">
        <v>153</v>
      </c>
      <c r="B159" s="122" t="s">
        <v>97</v>
      </c>
      <c r="C159" s="122" t="s">
        <v>75</v>
      </c>
      <c r="D159" s="109" t="s">
        <v>65</v>
      </c>
      <c r="E159" s="110" t="s">
        <v>201</v>
      </c>
      <c r="F159" s="109" t="s">
        <v>213</v>
      </c>
      <c r="G159" s="115" t="s">
        <v>200</v>
      </c>
      <c r="H159" s="115" t="s">
        <v>205</v>
      </c>
      <c r="I159" s="109" t="s">
        <v>266</v>
      </c>
      <c r="J159" s="117">
        <v>4</v>
      </c>
      <c r="K159" s="118"/>
      <c r="L159" s="106"/>
      <c r="M159" s="120">
        <v>1</v>
      </c>
    </row>
    <row r="160" spans="1:13" ht="21.9" customHeight="1" x14ac:dyDescent="0.25">
      <c r="A160" s="115">
        <v>154</v>
      </c>
      <c r="B160" s="122" t="s">
        <v>97</v>
      </c>
      <c r="C160" s="122" t="s">
        <v>75</v>
      </c>
      <c r="D160" s="109" t="s">
        <v>65</v>
      </c>
      <c r="E160" s="110" t="s">
        <v>202</v>
      </c>
      <c r="F160" s="109" t="s">
        <v>212</v>
      </c>
      <c r="G160" s="115" t="s">
        <v>200</v>
      </c>
      <c r="H160" s="115" t="s">
        <v>205</v>
      </c>
      <c r="I160" s="109" t="s">
        <v>264</v>
      </c>
      <c r="J160" s="117">
        <v>1</v>
      </c>
      <c r="K160" s="118"/>
      <c r="L160" s="106"/>
      <c r="M160" s="120">
        <v>2</v>
      </c>
    </row>
    <row r="161" spans="1:13" ht="21.9" customHeight="1" x14ac:dyDescent="0.25">
      <c r="A161" s="106">
        <v>155</v>
      </c>
      <c r="B161" s="122" t="s">
        <v>96</v>
      </c>
      <c r="C161" s="122" t="s">
        <v>75</v>
      </c>
      <c r="D161" s="109" t="s">
        <v>65</v>
      </c>
      <c r="E161" s="110" t="s">
        <v>201</v>
      </c>
      <c r="F161" s="109" t="s">
        <v>213</v>
      </c>
      <c r="G161" s="115" t="s">
        <v>200</v>
      </c>
      <c r="H161" s="115" t="s">
        <v>205</v>
      </c>
      <c r="I161" s="109" t="s">
        <v>258</v>
      </c>
      <c r="J161" s="117">
        <v>4</v>
      </c>
      <c r="K161" s="118"/>
      <c r="L161" s="106"/>
      <c r="M161" s="120">
        <v>1</v>
      </c>
    </row>
    <row r="162" spans="1:13" ht="21.9" customHeight="1" x14ac:dyDescent="0.25">
      <c r="A162" s="115">
        <v>156</v>
      </c>
      <c r="B162" s="122" t="s">
        <v>96</v>
      </c>
      <c r="C162" s="122" t="s">
        <v>75</v>
      </c>
      <c r="D162" s="109" t="s">
        <v>65</v>
      </c>
      <c r="E162" s="110" t="s">
        <v>202</v>
      </c>
      <c r="F162" s="109" t="s">
        <v>212</v>
      </c>
      <c r="G162" s="115" t="s">
        <v>200</v>
      </c>
      <c r="H162" s="115" t="s">
        <v>205</v>
      </c>
      <c r="I162" s="109" t="s">
        <v>258</v>
      </c>
      <c r="J162" s="117">
        <v>1</v>
      </c>
      <c r="K162" s="118"/>
      <c r="L162" s="106"/>
      <c r="M162" s="120">
        <v>2</v>
      </c>
    </row>
    <row r="163" spans="1:13" ht="21.9" customHeight="1" x14ac:dyDescent="0.25">
      <c r="A163" s="115">
        <v>157</v>
      </c>
      <c r="B163" s="122" t="s">
        <v>95</v>
      </c>
      <c r="C163" s="122" t="s">
        <v>75</v>
      </c>
      <c r="D163" s="109" t="s">
        <v>65</v>
      </c>
      <c r="E163" s="110" t="s">
        <v>201</v>
      </c>
      <c r="F163" s="109" t="s">
        <v>213</v>
      </c>
      <c r="G163" s="115" t="s">
        <v>200</v>
      </c>
      <c r="H163" s="115" t="s">
        <v>205</v>
      </c>
      <c r="I163" s="109" t="s">
        <v>254</v>
      </c>
      <c r="J163" s="117">
        <v>4</v>
      </c>
      <c r="K163" s="118"/>
      <c r="L163" s="106"/>
      <c r="M163" s="120">
        <v>1</v>
      </c>
    </row>
    <row r="164" spans="1:13" ht="21.9" customHeight="1" x14ac:dyDescent="0.25">
      <c r="A164" s="106">
        <v>158</v>
      </c>
      <c r="B164" s="122" t="s">
        <v>95</v>
      </c>
      <c r="C164" s="122" t="s">
        <v>75</v>
      </c>
      <c r="D164" s="109" t="s">
        <v>65</v>
      </c>
      <c r="E164" s="110" t="s">
        <v>202</v>
      </c>
      <c r="F164" s="109" t="s">
        <v>212</v>
      </c>
      <c r="G164" s="115" t="s">
        <v>200</v>
      </c>
      <c r="H164" s="115" t="s">
        <v>205</v>
      </c>
      <c r="I164" s="109" t="s">
        <v>254</v>
      </c>
      <c r="J164" s="117">
        <v>1</v>
      </c>
      <c r="K164" s="118"/>
      <c r="L164" s="106"/>
      <c r="M164" s="120">
        <v>2</v>
      </c>
    </row>
    <row r="165" spans="1:13" ht="21.9" customHeight="1" x14ac:dyDescent="0.25">
      <c r="A165" s="115">
        <v>159</v>
      </c>
      <c r="B165" s="122" t="s">
        <v>94</v>
      </c>
      <c r="C165" s="122" t="s">
        <v>75</v>
      </c>
      <c r="D165" s="109" t="s">
        <v>65</v>
      </c>
      <c r="E165" s="110" t="s">
        <v>201</v>
      </c>
      <c r="F165" s="109" t="s">
        <v>213</v>
      </c>
      <c r="G165" s="115" t="s">
        <v>200</v>
      </c>
      <c r="H165" s="115" t="s">
        <v>205</v>
      </c>
      <c r="I165" s="109" t="s">
        <v>242</v>
      </c>
      <c r="J165" s="117">
        <v>4</v>
      </c>
      <c r="K165" s="118"/>
      <c r="L165" s="106"/>
      <c r="M165" s="120">
        <v>1</v>
      </c>
    </row>
    <row r="166" spans="1:13" ht="21.9" customHeight="1" x14ac:dyDescent="0.25">
      <c r="A166" s="115">
        <v>160</v>
      </c>
      <c r="B166" s="122" t="s">
        <v>94</v>
      </c>
      <c r="C166" s="122" t="s">
        <v>75</v>
      </c>
      <c r="D166" s="109" t="s">
        <v>65</v>
      </c>
      <c r="E166" s="110" t="s">
        <v>202</v>
      </c>
      <c r="F166" s="109" t="s">
        <v>212</v>
      </c>
      <c r="G166" s="115" t="s">
        <v>200</v>
      </c>
      <c r="H166" s="115" t="s">
        <v>205</v>
      </c>
      <c r="I166" s="109" t="s">
        <v>259</v>
      </c>
      <c r="J166" s="117">
        <v>1</v>
      </c>
      <c r="K166" s="118"/>
      <c r="L166" s="106"/>
      <c r="M166" s="120">
        <v>2</v>
      </c>
    </row>
    <row r="167" spans="1:13" ht="21.9" customHeight="1" x14ac:dyDescent="0.25">
      <c r="A167" s="106">
        <v>161</v>
      </c>
      <c r="B167" s="122" t="s">
        <v>93</v>
      </c>
      <c r="C167" s="122" t="s">
        <v>87</v>
      </c>
      <c r="D167" s="109" t="s">
        <v>65</v>
      </c>
      <c r="E167" s="110" t="s">
        <v>201</v>
      </c>
      <c r="F167" s="109" t="s">
        <v>213</v>
      </c>
      <c r="G167" s="115" t="s">
        <v>200</v>
      </c>
      <c r="H167" s="115" t="s">
        <v>205</v>
      </c>
      <c r="I167" s="109" t="s">
        <v>222</v>
      </c>
      <c r="J167" s="117">
        <v>4</v>
      </c>
      <c r="K167" s="118"/>
      <c r="L167" s="106"/>
      <c r="M167" s="120">
        <v>1</v>
      </c>
    </row>
    <row r="168" spans="1:13" ht="21.9" customHeight="1" x14ac:dyDescent="0.25">
      <c r="A168" s="115">
        <v>162</v>
      </c>
      <c r="B168" s="122" t="s">
        <v>93</v>
      </c>
      <c r="C168" s="122" t="s">
        <v>87</v>
      </c>
      <c r="D168" s="109" t="s">
        <v>65</v>
      </c>
      <c r="E168" s="110" t="s">
        <v>202</v>
      </c>
      <c r="F168" s="109" t="s">
        <v>212</v>
      </c>
      <c r="G168" s="115" t="s">
        <v>200</v>
      </c>
      <c r="H168" s="115" t="s">
        <v>205</v>
      </c>
      <c r="I168" s="109" t="s">
        <v>251</v>
      </c>
      <c r="J168" s="117">
        <v>1</v>
      </c>
      <c r="K168" s="118"/>
      <c r="L168" s="106"/>
      <c r="M168" s="120">
        <v>2</v>
      </c>
    </row>
    <row r="169" spans="1:13" ht="21.9" customHeight="1" x14ac:dyDescent="0.25">
      <c r="A169" s="115">
        <v>163</v>
      </c>
      <c r="B169" s="122" t="s">
        <v>92</v>
      </c>
      <c r="C169" s="122" t="s">
        <v>75</v>
      </c>
      <c r="D169" s="109" t="s">
        <v>65</v>
      </c>
      <c r="E169" s="110" t="s">
        <v>201</v>
      </c>
      <c r="F169" s="109" t="s">
        <v>213</v>
      </c>
      <c r="G169" s="115" t="s">
        <v>200</v>
      </c>
      <c r="H169" s="115" t="s">
        <v>205</v>
      </c>
      <c r="I169" s="109" t="s">
        <v>220</v>
      </c>
      <c r="J169" s="117">
        <v>4</v>
      </c>
      <c r="K169" s="118"/>
      <c r="L169" s="106"/>
      <c r="M169" s="120">
        <v>1</v>
      </c>
    </row>
    <row r="170" spans="1:13" ht="21.9" customHeight="1" x14ac:dyDescent="0.25">
      <c r="A170" s="106">
        <v>164</v>
      </c>
      <c r="B170" s="122" t="s">
        <v>92</v>
      </c>
      <c r="C170" s="122" t="s">
        <v>75</v>
      </c>
      <c r="D170" s="109" t="s">
        <v>65</v>
      </c>
      <c r="E170" s="110" t="s">
        <v>202</v>
      </c>
      <c r="F170" s="109" t="s">
        <v>212</v>
      </c>
      <c r="G170" s="115" t="s">
        <v>200</v>
      </c>
      <c r="H170" s="115" t="s">
        <v>205</v>
      </c>
      <c r="I170" s="109" t="s">
        <v>244</v>
      </c>
      <c r="J170" s="117">
        <v>1</v>
      </c>
      <c r="K170" s="118"/>
      <c r="L170" s="106"/>
      <c r="M170" s="120">
        <v>2</v>
      </c>
    </row>
    <row r="171" spans="1:13" ht="21.9" customHeight="1" x14ac:dyDescent="0.25">
      <c r="A171" s="115">
        <v>165</v>
      </c>
      <c r="B171" s="122" t="s">
        <v>245</v>
      </c>
      <c r="C171" s="122" t="s">
        <v>75</v>
      </c>
      <c r="D171" s="109" t="s">
        <v>65</v>
      </c>
      <c r="E171" s="110" t="s">
        <v>201</v>
      </c>
      <c r="F171" s="109" t="s">
        <v>213</v>
      </c>
      <c r="G171" s="115" t="s">
        <v>200</v>
      </c>
      <c r="H171" s="115" t="s">
        <v>205</v>
      </c>
      <c r="I171" s="109" t="s">
        <v>219</v>
      </c>
      <c r="J171" s="117">
        <v>4</v>
      </c>
      <c r="K171" s="118"/>
      <c r="L171" s="106"/>
      <c r="M171" s="120">
        <v>1</v>
      </c>
    </row>
    <row r="172" spans="1:13" ht="21.9" customHeight="1" x14ac:dyDescent="0.25">
      <c r="A172" s="115">
        <v>166</v>
      </c>
      <c r="B172" s="122" t="s">
        <v>245</v>
      </c>
      <c r="C172" s="122" t="s">
        <v>75</v>
      </c>
      <c r="D172" s="109" t="s">
        <v>65</v>
      </c>
      <c r="E172" s="110" t="s">
        <v>202</v>
      </c>
      <c r="F172" s="109" t="s">
        <v>212</v>
      </c>
      <c r="G172" s="115" t="s">
        <v>200</v>
      </c>
      <c r="H172" s="115" t="s">
        <v>205</v>
      </c>
      <c r="I172" s="109" t="s">
        <v>219</v>
      </c>
      <c r="J172" s="117">
        <v>1</v>
      </c>
      <c r="K172" s="118"/>
      <c r="L172" s="106"/>
      <c r="M172" s="120">
        <v>2</v>
      </c>
    </row>
    <row r="173" spans="1:13" ht="21.9" customHeight="1" x14ac:dyDescent="0.25">
      <c r="A173" s="106">
        <v>167</v>
      </c>
      <c r="B173" s="122" t="s">
        <v>91</v>
      </c>
      <c r="C173" s="122" t="s">
        <v>75</v>
      </c>
      <c r="D173" s="109" t="s">
        <v>65</v>
      </c>
      <c r="E173" s="110" t="s">
        <v>201</v>
      </c>
      <c r="F173" s="109" t="s">
        <v>213</v>
      </c>
      <c r="G173" s="115" t="s">
        <v>200</v>
      </c>
      <c r="H173" s="115" t="s">
        <v>205</v>
      </c>
      <c r="I173" s="109" t="s">
        <v>279</v>
      </c>
      <c r="J173" s="117">
        <v>4</v>
      </c>
      <c r="K173" s="118"/>
      <c r="L173" s="106"/>
      <c r="M173" s="120">
        <v>1</v>
      </c>
    </row>
    <row r="174" spans="1:13" ht="21.9" customHeight="1" x14ac:dyDescent="0.25">
      <c r="A174" s="115">
        <v>168</v>
      </c>
      <c r="B174" s="122" t="s">
        <v>91</v>
      </c>
      <c r="C174" s="122" t="s">
        <v>75</v>
      </c>
      <c r="D174" s="109" t="s">
        <v>65</v>
      </c>
      <c r="E174" s="110" t="s">
        <v>202</v>
      </c>
      <c r="F174" s="109" t="s">
        <v>212</v>
      </c>
      <c r="G174" s="115" t="s">
        <v>200</v>
      </c>
      <c r="H174" s="115" t="s">
        <v>205</v>
      </c>
      <c r="I174" s="109" t="s">
        <v>242</v>
      </c>
      <c r="J174" s="117">
        <v>1</v>
      </c>
      <c r="K174" s="118"/>
      <c r="L174" s="106"/>
      <c r="M174" s="120">
        <v>2</v>
      </c>
    </row>
    <row r="175" spans="1:13" ht="21.9" customHeight="1" x14ac:dyDescent="0.25">
      <c r="A175" s="115">
        <v>169</v>
      </c>
      <c r="B175" s="122" t="s">
        <v>90</v>
      </c>
      <c r="C175" s="122" t="s">
        <v>75</v>
      </c>
      <c r="D175" s="109" t="s">
        <v>65</v>
      </c>
      <c r="E175" s="110" t="s">
        <v>201</v>
      </c>
      <c r="F175" s="109" t="s">
        <v>213</v>
      </c>
      <c r="G175" s="115" t="s">
        <v>200</v>
      </c>
      <c r="H175" s="115" t="s">
        <v>205</v>
      </c>
      <c r="I175" s="109" t="s">
        <v>228</v>
      </c>
      <c r="J175" s="117">
        <v>4</v>
      </c>
      <c r="K175" s="118"/>
      <c r="L175" s="106"/>
      <c r="M175" s="120">
        <v>1</v>
      </c>
    </row>
    <row r="176" spans="1:13" ht="21.9" customHeight="1" x14ac:dyDescent="0.25">
      <c r="A176" s="106">
        <v>170</v>
      </c>
      <c r="B176" s="122" t="s">
        <v>90</v>
      </c>
      <c r="C176" s="122" t="s">
        <v>75</v>
      </c>
      <c r="D176" s="109" t="s">
        <v>65</v>
      </c>
      <c r="E176" s="110" t="s">
        <v>202</v>
      </c>
      <c r="F176" s="109" t="s">
        <v>212</v>
      </c>
      <c r="G176" s="115" t="s">
        <v>200</v>
      </c>
      <c r="H176" s="115" t="s">
        <v>205</v>
      </c>
      <c r="I176" s="109" t="s">
        <v>219</v>
      </c>
      <c r="J176" s="117">
        <v>1</v>
      </c>
      <c r="K176" s="118"/>
      <c r="L176" s="106"/>
      <c r="M176" s="120">
        <v>2</v>
      </c>
    </row>
    <row r="177" spans="1:13" ht="21.9" customHeight="1" x14ac:dyDescent="0.25">
      <c r="A177" s="115">
        <v>171</v>
      </c>
      <c r="B177" s="122" t="s">
        <v>89</v>
      </c>
      <c r="C177" s="122" t="s">
        <v>87</v>
      </c>
      <c r="D177" s="109" t="s">
        <v>65</v>
      </c>
      <c r="E177" s="110" t="s">
        <v>201</v>
      </c>
      <c r="F177" s="109" t="s">
        <v>213</v>
      </c>
      <c r="G177" s="115" t="s">
        <v>200</v>
      </c>
      <c r="H177" s="115" t="s">
        <v>205</v>
      </c>
      <c r="I177" s="109" t="s">
        <v>235</v>
      </c>
      <c r="J177" s="117">
        <v>4</v>
      </c>
      <c r="K177" s="118"/>
      <c r="L177" s="106"/>
      <c r="M177" s="120">
        <v>1</v>
      </c>
    </row>
    <row r="178" spans="1:13" ht="21.9" customHeight="1" x14ac:dyDescent="0.25">
      <c r="A178" s="115">
        <v>172</v>
      </c>
      <c r="B178" s="122" t="s">
        <v>89</v>
      </c>
      <c r="C178" s="122" t="s">
        <v>87</v>
      </c>
      <c r="D178" s="109" t="s">
        <v>65</v>
      </c>
      <c r="E178" s="110" t="s">
        <v>202</v>
      </c>
      <c r="F178" s="109" t="s">
        <v>212</v>
      </c>
      <c r="G178" s="115" t="s">
        <v>200</v>
      </c>
      <c r="H178" s="115" t="s">
        <v>205</v>
      </c>
      <c r="I178" s="109" t="s">
        <v>235</v>
      </c>
      <c r="J178" s="117">
        <v>1</v>
      </c>
      <c r="K178" s="118"/>
      <c r="L178" s="106"/>
      <c r="M178" s="120">
        <v>2</v>
      </c>
    </row>
    <row r="179" spans="1:13" ht="21.9" customHeight="1" x14ac:dyDescent="0.25">
      <c r="A179" s="106">
        <v>173</v>
      </c>
      <c r="B179" s="122" t="s">
        <v>88</v>
      </c>
      <c r="C179" s="122" t="s">
        <v>87</v>
      </c>
      <c r="D179" s="109" t="s">
        <v>65</v>
      </c>
      <c r="E179" s="110" t="s">
        <v>201</v>
      </c>
      <c r="F179" s="109" t="s">
        <v>213</v>
      </c>
      <c r="G179" s="115" t="s">
        <v>200</v>
      </c>
      <c r="H179" s="115" t="s">
        <v>205</v>
      </c>
      <c r="I179" s="109" t="s">
        <v>235</v>
      </c>
      <c r="J179" s="117">
        <v>4</v>
      </c>
      <c r="K179" s="118"/>
      <c r="L179" s="106"/>
      <c r="M179" s="120">
        <v>1</v>
      </c>
    </row>
    <row r="180" spans="1:13" ht="21.9" customHeight="1" x14ac:dyDescent="0.25">
      <c r="A180" s="115">
        <v>174</v>
      </c>
      <c r="B180" s="122" t="s">
        <v>88</v>
      </c>
      <c r="C180" s="122" t="s">
        <v>87</v>
      </c>
      <c r="D180" s="109" t="s">
        <v>65</v>
      </c>
      <c r="E180" s="110" t="s">
        <v>202</v>
      </c>
      <c r="F180" s="109" t="s">
        <v>212</v>
      </c>
      <c r="G180" s="115" t="s">
        <v>200</v>
      </c>
      <c r="H180" s="115" t="s">
        <v>205</v>
      </c>
      <c r="I180" s="109" t="s">
        <v>220</v>
      </c>
      <c r="J180" s="117">
        <v>1</v>
      </c>
      <c r="K180" s="118"/>
      <c r="L180" s="106"/>
      <c r="M180" s="120">
        <v>2</v>
      </c>
    </row>
    <row r="181" spans="1:13" ht="21.9" customHeight="1" x14ac:dyDescent="0.25">
      <c r="A181" s="115">
        <v>175</v>
      </c>
      <c r="B181" s="122" t="s">
        <v>86</v>
      </c>
      <c r="C181" s="122" t="s">
        <v>79</v>
      </c>
      <c r="D181" s="109" t="s">
        <v>65</v>
      </c>
      <c r="E181" s="110" t="s">
        <v>201</v>
      </c>
      <c r="F181" s="109" t="s">
        <v>213</v>
      </c>
      <c r="G181" s="115" t="s">
        <v>200</v>
      </c>
      <c r="H181" s="115" t="s">
        <v>205</v>
      </c>
      <c r="I181" s="109" t="s">
        <v>220</v>
      </c>
      <c r="J181" s="117">
        <v>4</v>
      </c>
      <c r="K181" s="118"/>
      <c r="L181" s="106"/>
      <c r="M181" s="120">
        <v>1</v>
      </c>
    </row>
    <row r="182" spans="1:13" ht="21.9" customHeight="1" x14ac:dyDescent="0.25">
      <c r="A182" s="106">
        <v>176</v>
      </c>
      <c r="B182" s="122" t="s">
        <v>86</v>
      </c>
      <c r="C182" s="122" t="s">
        <v>79</v>
      </c>
      <c r="D182" s="109" t="s">
        <v>65</v>
      </c>
      <c r="E182" s="110" t="s">
        <v>202</v>
      </c>
      <c r="F182" s="109" t="s">
        <v>212</v>
      </c>
      <c r="G182" s="115" t="s">
        <v>200</v>
      </c>
      <c r="H182" s="115" t="s">
        <v>205</v>
      </c>
      <c r="I182" s="109" t="s">
        <v>236</v>
      </c>
      <c r="J182" s="117">
        <v>1</v>
      </c>
      <c r="K182" s="118"/>
      <c r="L182" s="106"/>
      <c r="M182" s="120">
        <v>2</v>
      </c>
    </row>
    <row r="183" spans="1:13" ht="21.9" customHeight="1" x14ac:dyDescent="0.25">
      <c r="A183" s="115">
        <v>177</v>
      </c>
      <c r="B183" s="122" t="s">
        <v>85</v>
      </c>
      <c r="C183" s="122" t="s">
        <v>79</v>
      </c>
      <c r="D183" s="109" t="s">
        <v>65</v>
      </c>
      <c r="E183" s="110" t="s">
        <v>201</v>
      </c>
      <c r="F183" s="109" t="s">
        <v>213</v>
      </c>
      <c r="G183" s="115" t="s">
        <v>200</v>
      </c>
      <c r="H183" s="115" t="s">
        <v>205</v>
      </c>
      <c r="I183" s="109" t="s">
        <v>236</v>
      </c>
      <c r="J183" s="117">
        <v>4</v>
      </c>
      <c r="K183" s="118"/>
      <c r="L183" s="106"/>
      <c r="M183" s="120">
        <v>1</v>
      </c>
    </row>
    <row r="184" spans="1:13" ht="21.9" customHeight="1" x14ac:dyDescent="0.25">
      <c r="A184" s="115">
        <v>178</v>
      </c>
      <c r="B184" s="122" t="s">
        <v>85</v>
      </c>
      <c r="C184" s="122" t="s">
        <v>79</v>
      </c>
      <c r="D184" s="109" t="s">
        <v>65</v>
      </c>
      <c r="E184" s="110" t="s">
        <v>202</v>
      </c>
      <c r="F184" s="109" t="s">
        <v>212</v>
      </c>
      <c r="G184" s="115" t="s">
        <v>200</v>
      </c>
      <c r="H184" s="115" t="s">
        <v>205</v>
      </c>
      <c r="I184" s="109" t="s">
        <v>220</v>
      </c>
      <c r="J184" s="117">
        <v>1</v>
      </c>
      <c r="K184" s="118"/>
      <c r="L184" s="106"/>
      <c r="M184" s="120">
        <v>2</v>
      </c>
    </row>
    <row r="185" spans="1:13" ht="21.9" customHeight="1" x14ac:dyDescent="0.25">
      <c r="A185" s="106">
        <v>179</v>
      </c>
      <c r="B185" s="122" t="s">
        <v>84</v>
      </c>
      <c r="C185" s="122" t="s">
        <v>79</v>
      </c>
      <c r="D185" s="109" t="s">
        <v>65</v>
      </c>
      <c r="E185" s="110" t="s">
        <v>201</v>
      </c>
      <c r="F185" s="109" t="s">
        <v>213</v>
      </c>
      <c r="G185" s="115" t="s">
        <v>200</v>
      </c>
      <c r="H185" s="115" t="s">
        <v>205</v>
      </c>
      <c r="I185" s="109" t="s">
        <v>220</v>
      </c>
      <c r="J185" s="117">
        <v>4</v>
      </c>
      <c r="K185" s="118"/>
      <c r="L185" s="106"/>
      <c r="M185" s="120">
        <v>1</v>
      </c>
    </row>
    <row r="186" spans="1:13" ht="21.9" customHeight="1" x14ac:dyDescent="0.25">
      <c r="A186" s="115">
        <v>180</v>
      </c>
      <c r="B186" s="122" t="s">
        <v>84</v>
      </c>
      <c r="C186" s="122" t="s">
        <v>79</v>
      </c>
      <c r="D186" s="109" t="s">
        <v>65</v>
      </c>
      <c r="E186" s="110" t="s">
        <v>202</v>
      </c>
      <c r="F186" s="109" t="s">
        <v>212</v>
      </c>
      <c r="G186" s="115" t="s">
        <v>200</v>
      </c>
      <c r="H186" s="115" t="s">
        <v>205</v>
      </c>
      <c r="I186" s="109" t="s">
        <v>220</v>
      </c>
      <c r="J186" s="117">
        <v>1</v>
      </c>
      <c r="K186" s="118"/>
      <c r="L186" s="106"/>
      <c r="M186" s="120">
        <v>2</v>
      </c>
    </row>
    <row r="187" spans="1:13" ht="21.9" customHeight="1" x14ac:dyDescent="0.25">
      <c r="A187" s="115">
        <v>181</v>
      </c>
      <c r="B187" s="122" t="s">
        <v>83</v>
      </c>
      <c r="C187" s="122" t="s">
        <v>79</v>
      </c>
      <c r="D187" s="109" t="s">
        <v>65</v>
      </c>
      <c r="E187" s="110" t="s">
        <v>201</v>
      </c>
      <c r="F187" s="109" t="s">
        <v>213</v>
      </c>
      <c r="G187" s="115" t="s">
        <v>200</v>
      </c>
      <c r="H187" s="115" t="s">
        <v>205</v>
      </c>
      <c r="I187" s="109" t="s">
        <v>236</v>
      </c>
      <c r="J187" s="117">
        <v>4</v>
      </c>
      <c r="K187" s="118"/>
      <c r="L187" s="106"/>
      <c r="M187" s="120">
        <v>1</v>
      </c>
    </row>
    <row r="188" spans="1:13" ht="21.9" customHeight="1" x14ac:dyDescent="0.25">
      <c r="A188" s="106">
        <v>182</v>
      </c>
      <c r="B188" s="122" t="s">
        <v>83</v>
      </c>
      <c r="C188" s="122" t="s">
        <v>79</v>
      </c>
      <c r="D188" s="109" t="s">
        <v>65</v>
      </c>
      <c r="E188" s="110" t="s">
        <v>202</v>
      </c>
      <c r="F188" s="109" t="s">
        <v>212</v>
      </c>
      <c r="G188" s="115" t="s">
        <v>200</v>
      </c>
      <c r="H188" s="115" t="s">
        <v>205</v>
      </c>
      <c r="I188" s="109" t="s">
        <v>236</v>
      </c>
      <c r="J188" s="117">
        <v>1</v>
      </c>
      <c r="K188" s="118"/>
      <c r="L188" s="106"/>
      <c r="M188" s="120">
        <v>2</v>
      </c>
    </row>
    <row r="189" spans="1:13" ht="21.9" customHeight="1" x14ac:dyDescent="0.25">
      <c r="A189" s="115">
        <v>183</v>
      </c>
      <c r="B189" s="122" t="s">
        <v>82</v>
      </c>
      <c r="C189" s="122" t="s">
        <v>79</v>
      </c>
      <c r="D189" s="109" t="s">
        <v>65</v>
      </c>
      <c r="E189" s="110" t="s">
        <v>201</v>
      </c>
      <c r="F189" s="109" t="s">
        <v>213</v>
      </c>
      <c r="G189" s="115" t="s">
        <v>200</v>
      </c>
      <c r="H189" s="115" t="s">
        <v>205</v>
      </c>
      <c r="I189" s="109" t="s">
        <v>219</v>
      </c>
      <c r="J189" s="117">
        <v>4</v>
      </c>
      <c r="K189" s="118"/>
      <c r="L189" s="106"/>
      <c r="M189" s="120">
        <v>1</v>
      </c>
    </row>
    <row r="190" spans="1:13" ht="21.9" customHeight="1" x14ac:dyDescent="0.25">
      <c r="A190" s="115">
        <v>184</v>
      </c>
      <c r="B190" s="122" t="s">
        <v>82</v>
      </c>
      <c r="C190" s="122" t="s">
        <v>79</v>
      </c>
      <c r="D190" s="109" t="s">
        <v>65</v>
      </c>
      <c r="E190" s="110" t="s">
        <v>202</v>
      </c>
      <c r="F190" s="109" t="s">
        <v>212</v>
      </c>
      <c r="G190" s="115" t="s">
        <v>200</v>
      </c>
      <c r="H190" s="115" t="s">
        <v>205</v>
      </c>
      <c r="I190" s="109" t="s">
        <v>219</v>
      </c>
      <c r="J190" s="117">
        <v>1</v>
      </c>
      <c r="K190" s="118"/>
      <c r="L190" s="106"/>
      <c r="M190" s="120">
        <v>2</v>
      </c>
    </row>
    <row r="191" spans="1:13" ht="21.9" customHeight="1" x14ac:dyDescent="0.25">
      <c r="A191" s="106">
        <v>185</v>
      </c>
      <c r="B191" s="122" t="s">
        <v>81</v>
      </c>
      <c r="C191" s="122" t="s">
        <v>79</v>
      </c>
      <c r="D191" s="109" t="s">
        <v>65</v>
      </c>
      <c r="E191" s="110" t="s">
        <v>201</v>
      </c>
      <c r="F191" s="109" t="s">
        <v>213</v>
      </c>
      <c r="G191" s="115" t="s">
        <v>200</v>
      </c>
      <c r="H191" s="115" t="s">
        <v>205</v>
      </c>
      <c r="I191" s="131" t="s">
        <v>228</v>
      </c>
      <c r="J191" s="117">
        <v>4</v>
      </c>
      <c r="K191" s="118"/>
      <c r="L191" s="106"/>
      <c r="M191" s="120">
        <v>1</v>
      </c>
    </row>
    <row r="192" spans="1:13" ht="21.9" customHeight="1" x14ac:dyDescent="0.25">
      <c r="A192" s="115">
        <v>186</v>
      </c>
      <c r="B192" s="122" t="s">
        <v>81</v>
      </c>
      <c r="C192" s="122" t="s">
        <v>79</v>
      </c>
      <c r="D192" s="109" t="s">
        <v>65</v>
      </c>
      <c r="E192" s="110" t="s">
        <v>202</v>
      </c>
      <c r="F192" s="109" t="s">
        <v>212</v>
      </c>
      <c r="G192" s="115" t="s">
        <v>200</v>
      </c>
      <c r="H192" s="115" t="s">
        <v>205</v>
      </c>
      <c r="I192" s="109" t="s">
        <v>227</v>
      </c>
      <c r="J192" s="117">
        <v>1</v>
      </c>
      <c r="K192" s="118"/>
      <c r="L192" s="106"/>
      <c r="M192" s="120">
        <v>2</v>
      </c>
    </row>
    <row r="193" spans="1:13" ht="21.9" customHeight="1" x14ac:dyDescent="0.25">
      <c r="A193" s="115">
        <v>187</v>
      </c>
      <c r="B193" s="122" t="s">
        <v>80</v>
      </c>
      <c r="C193" s="122" t="s">
        <v>79</v>
      </c>
      <c r="D193" s="109" t="s">
        <v>65</v>
      </c>
      <c r="E193" s="110" t="s">
        <v>201</v>
      </c>
      <c r="F193" s="109" t="s">
        <v>213</v>
      </c>
      <c r="G193" s="115" t="s">
        <v>200</v>
      </c>
      <c r="H193" s="115" t="s">
        <v>205</v>
      </c>
      <c r="I193" s="109" t="s">
        <v>236</v>
      </c>
      <c r="J193" s="117">
        <v>4</v>
      </c>
      <c r="K193" s="118"/>
      <c r="L193" s="106"/>
      <c r="M193" s="120">
        <v>1</v>
      </c>
    </row>
    <row r="194" spans="1:13" ht="21.9" customHeight="1" x14ac:dyDescent="0.25">
      <c r="A194" s="106">
        <v>188</v>
      </c>
      <c r="B194" s="122" t="s">
        <v>80</v>
      </c>
      <c r="C194" s="122" t="s">
        <v>79</v>
      </c>
      <c r="D194" s="109" t="s">
        <v>65</v>
      </c>
      <c r="E194" s="110" t="s">
        <v>202</v>
      </c>
      <c r="F194" s="109" t="s">
        <v>212</v>
      </c>
      <c r="G194" s="115" t="s">
        <v>200</v>
      </c>
      <c r="H194" s="115" t="s">
        <v>205</v>
      </c>
      <c r="I194" s="109" t="s">
        <v>228</v>
      </c>
      <c r="J194" s="117">
        <v>1</v>
      </c>
      <c r="K194" s="118"/>
      <c r="L194" s="106"/>
      <c r="M194" s="120">
        <v>2</v>
      </c>
    </row>
    <row r="195" spans="1:13" ht="21.9" customHeight="1" x14ac:dyDescent="0.25">
      <c r="A195" s="115">
        <v>189</v>
      </c>
      <c r="B195" s="122" t="s">
        <v>78</v>
      </c>
      <c r="C195" s="122" t="s">
        <v>75</v>
      </c>
      <c r="D195" s="109" t="s">
        <v>65</v>
      </c>
      <c r="E195" s="110" t="s">
        <v>201</v>
      </c>
      <c r="F195" s="109" t="s">
        <v>213</v>
      </c>
      <c r="G195" s="115" t="s">
        <v>200</v>
      </c>
      <c r="H195" s="115" t="s">
        <v>205</v>
      </c>
      <c r="I195" s="109" t="s">
        <v>236</v>
      </c>
      <c r="J195" s="117">
        <v>4</v>
      </c>
      <c r="K195" s="118"/>
      <c r="L195" s="106"/>
      <c r="M195" s="120">
        <v>1</v>
      </c>
    </row>
    <row r="196" spans="1:13" ht="21.9" customHeight="1" x14ac:dyDescent="0.25">
      <c r="A196" s="115">
        <v>190</v>
      </c>
      <c r="B196" s="122" t="s">
        <v>78</v>
      </c>
      <c r="C196" s="122" t="s">
        <v>75</v>
      </c>
      <c r="D196" s="109" t="s">
        <v>65</v>
      </c>
      <c r="E196" s="110" t="s">
        <v>202</v>
      </c>
      <c r="F196" s="109" t="s">
        <v>212</v>
      </c>
      <c r="G196" s="115" t="s">
        <v>200</v>
      </c>
      <c r="H196" s="115" t="s">
        <v>205</v>
      </c>
      <c r="I196" s="109" t="s">
        <v>236</v>
      </c>
      <c r="J196" s="117">
        <v>1</v>
      </c>
      <c r="K196" s="118"/>
      <c r="L196" s="106"/>
      <c r="M196" s="120">
        <v>2</v>
      </c>
    </row>
    <row r="197" spans="1:13" ht="21.9" customHeight="1" x14ac:dyDescent="0.25">
      <c r="A197" s="106">
        <v>191</v>
      </c>
      <c r="B197" s="122" t="s">
        <v>77</v>
      </c>
      <c r="C197" s="122" t="s">
        <v>75</v>
      </c>
      <c r="D197" s="109" t="s">
        <v>65</v>
      </c>
      <c r="E197" s="110" t="s">
        <v>201</v>
      </c>
      <c r="F197" s="109" t="s">
        <v>213</v>
      </c>
      <c r="G197" s="115" t="s">
        <v>200</v>
      </c>
      <c r="H197" s="115" t="s">
        <v>205</v>
      </c>
      <c r="I197" s="109" t="s">
        <v>237</v>
      </c>
      <c r="J197" s="117">
        <v>4</v>
      </c>
      <c r="K197" s="118"/>
      <c r="L197" s="106"/>
      <c r="M197" s="120">
        <v>1</v>
      </c>
    </row>
    <row r="198" spans="1:13" ht="21.9" customHeight="1" x14ac:dyDescent="0.25">
      <c r="A198" s="115">
        <v>192</v>
      </c>
      <c r="B198" s="122" t="s">
        <v>77</v>
      </c>
      <c r="C198" s="122" t="s">
        <v>75</v>
      </c>
      <c r="D198" s="109" t="s">
        <v>65</v>
      </c>
      <c r="E198" s="110" t="s">
        <v>202</v>
      </c>
      <c r="F198" s="109" t="s">
        <v>212</v>
      </c>
      <c r="G198" s="115" t="s">
        <v>200</v>
      </c>
      <c r="H198" s="115" t="s">
        <v>205</v>
      </c>
      <c r="I198" s="109" t="s">
        <v>219</v>
      </c>
      <c r="J198" s="117">
        <v>1</v>
      </c>
      <c r="K198" s="118"/>
      <c r="L198" s="106"/>
      <c r="M198" s="120">
        <v>2</v>
      </c>
    </row>
    <row r="199" spans="1:13" ht="21.9" customHeight="1" x14ac:dyDescent="0.6">
      <c r="A199" s="115">
        <v>193</v>
      </c>
      <c r="B199" s="123" t="s">
        <v>76</v>
      </c>
      <c r="C199" s="122" t="s">
        <v>75</v>
      </c>
      <c r="D199" s="109" t="s">
        <v>65</v>
      </c>
      <c r="E199" s="110" t="s">
        <v>201</v>
      </c>
      <c r="F199" s="109" t="s">
        <v>213</v>
      </c>
      <c r="G199" s="115" t="s">
        <v>200</v>
      </c>
      <c r="H199" s="115" t="s">
        <v>205</v>
      </c>
      <c r="I199" s="109" t="s">
        <v>219</v>
      </c>
      <c r="J199" s="117">
        <v>4</v>
      </c>
      <c r="K199" s="118"/>
      <c r="L199" s="106"/>
      <c r="M199" s="120">
        <v>1</v>
      </c>
    </row>
    <row r="200" spans="1:13" ht="21.9" customHeight="1" x14ac:dyDescent="0.6">
      <c r="A200" s="106">
        <v>194</v>
      </c>
      <c r="B200" s="123" t="s">
        <v>76</v>
      </c>
      <c r="C200" s="122" t="s">
        <v>75</v>
      </c>
      <c r="D200" s="109" t="s">
        <v>65</v>
      </c>
      <c r="E200" s="110" t="s">
        <v>202</v>
      </c>
      <c r="F200" s="109" t="s">
        <v>212</v>
      </c>
      <c r="G200" s="115" t="s">
        <v>200</v>
      </c>
      <c r="H200" s="115" t="s">
        <v>205</v>
      </c>
      <c r="I200" s="109" t="s">
        <v>220</v>
      </c>
      <c r="J200" s="117">
        <v>1</v>
      </c>
      <c r="K200" s="118"/>
      <c r="L200" s="106"/>
      <c r="M200" s="120">
        <v>2</v>
      </c>
    </row>
    <row r="201" spans="1:13" ht="21.9" customHeight="1" x14ac:dyDescent="0.25">
      <c r="A201" s="115"/>
      <c r="B201" s="124"/>
      <c r="C201" s="109"/>
      <c r="D201" s="109"/>
      <c r="E201" s="109"/>
      <c r="F201" s="109"/>
      <c r="G201" s="115"/>
      <c r="H201" s="115"/>
      <c r="I201" s="109"/>
      <c r="J201" s="117"/>
      <c r="K201" s="118"/>
      <c r="L201" s="115"/>
      <c r="M201" s="120"/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96:D1594" xr:uid="{BE9BCF02-8D03-4394-8C32-B404A8167F9B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7E5493C5-1A15-42AE-8126-4B11DD3EB89D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16881BA5-2E1B-458C-B01C-54A48582D055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102F0C98-3A01-480B-B397-38DF46ACC9B5}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95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95" xr:uid="{5C164886-7F82-4596-B605-07A20CF8BAAF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95" xr:uid="{AC30342E-4A17-466C-8627-F7371231082D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95" xr:uid="{5B0FAFC2-7386-4791-BF6E-6CF276CB8C62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95" xr:uid="{25163178-4F87-48B9-90B0-ABB574C8CD1D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95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101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D4C-F251-48AB-BA1B-CB707958A189}">
  <sheetPr codeName="Sheet2"/>
  <dimension ref="A1:R25"/>
  <sheetViews>
    <sheetView showGridLines="0" tabSelected="1" zoomScale="120" zoomScaleNormal="120" zoomScaleSheetLayoutView="90" zoomScalePageLayoutView="120" workbookViewId="0">
      <selection activeCell="T6" sqref="T6"/>
    </sheetView>
  </sheetViews>
  <sheetFormatPr defaultColWidth="9" defaultRowHeight="21" x14ac:dyDescent="0.25"/>
  <cols>
    <col min="1" max="1" width="3.09765625" style="18" customWidth="1"/>
    <col min="2" max="2" width="19.09765625" style="18" customWidth="1"/>
    <col min="3" max="3" width="10.3984375" style="18" customWidth="1"/>
    <col min="4" max="4" width="8.296875" style="18" customWidth="1"/>
    <col min="5" max="5" width="28.3984375" style="18" customWidth="1"/>
    <col min="6" max="6" width="8.69921875" style="18" customWidth="1"/>
    <col min="7" max="7" width="1.3984375" style="18" customWidth="1"/>
    <col min="8" max="8" width="12.296875" style="18" customWidth="1"/>
    <col min="9" max="9" width="9.69921875" style="18" customWidth="1"/>
    <col min="10" max="10" width="7.3984375" style="25" customWidth="1"/>
    <col min="11" max="11" width="8.3984375" style="18" customWidth="1"/>
    <col min="12" max="12" width="9.296875" style="18" customWidth="1"/>
    <col min="13" max="13" width="7" style="18" customWidth="1"/>
    <col min="14" max="14" width="0.8984375" style="18" customWidth="1"/>
    <col min="15" max="15" width="5.09765625" style="22" customWidth="1"/>
    <col min="16" max="16384" width="9" style="18"/>
  </cols>
  <sheetData>
    <row r="1" spans="1:17" s="11" customFormat="1" ht="36.75" customHeight="1" x14ac:dyDescent="0.75">
      <c r="A1" s="153" t="s">
        <v>70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47"/>
      <c r="O1" s="20"/>
      <c r="P1" s="9"/>
      <c r="Q1" s="10"/>
    </row>
    <row r="2" spans="1:17" s="11" customFormat="1" ht="24.75" customHeight="1" x14ac:dyDescent="0.45">
      <c r="A2" s="6"/>
      <c r="B2" s="4"/>
      <c r="C2" s="27" t="s">
        <v>7</v>
      </c>
      <c r="D2" s="160" t="str">
        <f>เก็บข้อมูลHRD!C2</f>
        <v>สำนักงานปศุสัตว์จังหวัดสกลนคร</v>
      </c>
      <c r="E2" s="160"/>
      <c r="F2" s="160"/>
      <c r="G2" s="160"/>
      <c r="H2" s="160"/>
      <c r="I2" s="160"/>
      <c r="J2" s="161" t="s">
        <v>72</v>
      </c>
      <c r="K2" s="161"/>
      <c r="L2" s="160" t="str">
        <f>เก็บข้อมูลHRD!J4</f>
        <v>นางสาวจาริณี  แก้วมีสี</v>
      </c>
      <c r="M2" s="160"/>
      <c r="N2" s="48"/>
      <c r="O2" s="19"/>
    </row>
    <row r="3" spans="1:17" s="11" customFormat="1" ht="4.5" customHeight="1" x14ac:dyDescent="0.45">
      <c r="A3" s="6"/>
      <c r="B3" s="4"/>
      <c r="C3" s="4"/>
      <c r="D3" s="4"/>
      <c r="E3" s="1"/>
      <c r="F3" s="1"/>
      <c r="G3" s="1"/>
      <c r="H3" s="1"/>
      <c r="I3" s="1"/>
      <c r="J3" s="1"/>
      <c r="K3" s="12"/>
      <c r="L3" s="15"/>
      <c r="M3" s="15"/>
      <c r="N3" s="15"/>
      <c r="O3" s="19"/>
    </row>
    <row r="4" spans="1:17" s="11" customFormat="1" ht="25.5" customHeight="1" x14ac:dyDescent="0.45">
      <c r="A4" s="7"/>
      <c r="B4" s="155" t="s">
        <v>46</v>
      </c>
      <c r="C4" s="156"/>
      <c r="D4" s="68">
        <f>เก็บข้อมูลHRD!D4</f>
        <v>52</v>
      </c>
      <c r="E4" s="28" t="s">
        <v>53</v>
      </c>
      <c r="F4" s="68">
        <f>เก็บข้อมูลHRD!F4</f>
        <v>45</v>
      </c>
      <c r="G4" s="29"/>
      <c r="H4" s="30" t="s">
        <v>47</v>
      </c>
      <c r="I4" s="157">
        <f>เก็บข้อมูลHRD!H4</f>
        <v>2567</v>
      </c>
      <c r="J4" s="158"/>
      <c r="K4" s="159" t="s">
        <v>45</v>
      </c>
      <c r="L4" s="159"/>
      <c r="M4" s="31" t="str">
        <f>เก็บข้อมูลHRD!L4:M4</f>
        <v xml:space="preserve"> ก.ค.67</v>
      </c>
      <c r="N4" s="49"/>
      <c r="O4" s="21"/>
    </row>
    <row r="5" spans="1:17" s="23" customFormat="1" ht="5.25" customHeight="1" x14ac:dyDescent="0.25">
      <c r="A5" s="8"/>
      <c r="B5" s="152"/>
      <c r="C5" s="152"/>
      <c r="D5" s="26"/>
      <c r="E5" s="26"/>
      <c r="F5" s="3"/>
      <c r="G5" s="3"/>
      <c r="H5" s="5"/>
      <c r="I5" s="13"/>
      <c r="J5" s="5"/>
      <c r="K5" s="14"/>
      <c r="L5" s="16"/>
      <c r="M5" s="16"/>
      <c r="N5" s="16"/>
      <c r="O5" s="17"/>
      <c r="P5" s="2"/>
      <c r="Q5" s="2"/>
    </row>
    <row r="6" spans="1:17" s="23" customFormat="1" ht="25.5" customHeight="1" x14ac:dyDescent="0.25">
      <c r="A6" s="171" t="s">
        <v>13</v>
      </c>
      <c r="B6" s="168" t="s">
        <v>34</v>
      </c>
      <c r="C6" s="169"/>
      <c r="D6" s="169"/>
      <c r="E6" s="169"/>
      <c r="F6" s="170"/>
      <c r="G6" s="32"/>
      <c r="H6" s="146" t="s">
        <v>32</v>
      </c>
      <c r="I6" s="146"/>
      <c r="J6" s="146"/>
      <c r="K6" s="145" t="s">
        <v>33</v>
      </c>
      <c r="L6" s="145"/>
      <c r="M6" s="145"/>
      <c r="N6" s="50"/>
      <c r="O6" s="17"/>
      <c r="P6" s="2"/>
      <c r="Q6" s="2"/>
    </row>
    <row r="7" spans="1:17" ht="24.9" customHeight="1" x14ac:dyDescent="0.65">
      <c r="A7" s="172"/>
      <c r="B7" s="185" t="s">
        <v>51</v>
      </c>
      <c r="C7" s="186"/>
      <c r="D7" s="187"/>
      <c r="E7" s="183" t="s">
        <v>65</v>
      </c>
      <c r="F7" s="183"/>
      <c r="G7" s="35"/>
      <c r="H7" s="150" t="s">
        <v>15</v>
      </c>
      <c r="I7" s="150"/>
      <c r="J7" s="36">
        <f>COUNTIF(เก็บข้อมูลHRD!F7:F2101,"ความรู้/ทักษะเฉพาะทางในสายงาน")</f>
        <v>97</v>
      </c>
      <c r="K7" s="147" t="s">
        <v>48</v>
      </c>
      <c r="L7" s="147"/>
      <c r="M7" s="37">
        <f>COUNTIF(เก็บข้อมูลHRD!G7:G2101,"อบรมกับหน่วยงานนอกกรมฯ")</f>
        <v>0</v>
      </c>
      <c r="N7" s="52"/>
    </row>
    <row r="8" spans="1:17" ht="24.9" customHeight="1" x14ac:dyDescent="0.65">
      <c r="A8" s="172"/>
      <c r="B8" s="165" t="s">
        <v>8</v>
      </c>
      <c r="C8" s="165"/>
      <c r="D8" s="33">
        <f t="array" ref="D8">COUNTIFS(เก็บข้อมูลHRD!D7:D2101,"ข้าราชการ",เก็บข้อมูลHRD!M7:M2101,"1")</f>
        <v>52</v>
      </c>
      <c r="E8" s="34" t="s">
        <v>10</v>
      </c>
      <c r="F8" s="33">
        <f t="array" ref="F8">COUNTIFS(เก็บข้อมูลHRD!D7:D2101,"พนักงานราชการ",เก็บข้อมูลHRD!M7:M2101,"1")</f>
        <v>45</v>
      </c>
      <c r="G8" s="35"/>
      <c r="H8" s="150" t="s">
        <v>16</v>
      </c>
      <c r="I8" s="150"/>
      <c r="J8" s="36">
        <f>COUNTIF(เก็บข้อมูลHRD!F7:F2101,"ภาษา")</f>
        <v>0</v>
      </c>
      <c r="K8" s="162" t="s">
        <v>40</v>
      </c>
      <c r="L8" s="162"/>
      <c r="M8" s="37">
        <f>COUNTIF(เก็บข้อมูลHRD!G7:G2101,"อบรมกับหน่วยงานในกรมฯ")</f>
        <v>0</v>
      </c>
      <c r="N8" s="52"/>
      <c r="P8" s="24"/>
    </row>
    <row r="9" spans="1:17" ht="24.9" customHeight="1" x14ac:dyDescent="0.65">
      <c r="A9" s="172"/>
      <c r="B9" s="165" t="s">
        <v>9</v>
      </c>
      <c r="C9" s="165"/>
      <c r="D9" s="38">
        <f t="array" ref="D9">SUMPRODUCT(IF(เก็บข้อมูลHRD!D7:D2101="ข้าราชการ",IF(เก็บข้อมูลHRD!B7:B2101&lt;&gt;"",IF(เก็บข้อมูลHRD!M7:M2101=1,1/COUNTIFS(เก็บข้อมูลHRD!B7:B2101,เก็บข้อมูลHRD!B7:B2101,เก็บข้อมูลHRD!D7:D2101,"ข้าราชการ",เก็บข้อมูลHRD!B7:B2101,"&lt;&gt;",เก็บข้อมูลHRD!M7:M2101,"=1")))))</f>
        <v>52</v>
      </c>
      <c r="E9" s="34" t="s">
        <v>11</v>
      </c>
      <c r="F9" s="33">
        <f t="array" ref="F9">SUMPRODUCT(IF(เก็บข้อมูลHRD!D7:D2101="พนักงานราชการ",IF(เก็บข้อมูลHRD!B7:B2101&lt;&gt;"",IF(เก็บข้อมูลHRD!M7:M2101=1,1/COUNTIFS(เก็บข้อมูลHRD!B7:B2101,เก็บข้อมูลHRD!B7:B2101,เก็บข้อมูลHRD!D7:D2101,"พนักงานราชการ",เก็บข้อมูลHRD!B7:B2101,"&lt;&gt;",เก็บข้อมูลHRD!M7:M2101,"=1")))))</f>
        <v>45</v>
      </c>
      <c r="G9" s="40"/>
      <c r="H9" s="150" t="s">
        <v>17</v>
      </c>
      <c r="I9" s="150"/>
      <c r="J9" s="36">
        <f>COUNTIF(เก็บข้อมูลHRD!F7:F2101,"ภาวะผู้นำ/คุณธรรม/จริยธรรม")</f>
        <v>0</v>
      </c>
      <c r="K9" s="147" t="s">
        <v>49</v>
      </c>
      <c r="L9" s="147"/>
      <c r="M9" s="37">
        <f>COUNTIF(เก็บข้อมูลHRD!G7:G2101,"e-Learning")</f>
        <v>194</v>
      </c>
      <c r="N9" s="52"/>
    </row>
    <row r="10" spans="1:17" ht="24.9" customHeight="1" x14ac:dyDescent="0.65">
      <c r="A10" s="173"/>
      <c r="B10" s="165" t="s">
        <v>73</v>
      </c>
      <c r="C10" s="165"/>
      <c r="D10" s="39">
        <f t="array" ref="D10">D9/D4*100</f>
        <v>100</v>
      </c>
      <c r="E10" s="34" t="s">
        <v>74</v>
      </c>
      <c r="F10" s="39">
        <f t="array" ref="F10">F9/F4*100</f>
        <v>100</v>
      </c>
      <c r="G10" s="41"/>
      <c r="H10" s="150" t="s">
        <v>18</v>
      </c>
      <c r="I10" s="150"/>
      <c r="J10" s="36">
        <f t="array" ref="J10">COUNTIF(เก็บข้อมูลHRD!F7:F1101,"จิตอาสา/บริการ")</f>
        <v>0</v>
      </c>
      <c r="K10" s="147" t="s">
        <v>23</v>
      </c>
      <c r="L10" s="147"/>
      <c r="M10" s="37">
        <f>COUNTIF(เก็บข้อมูลHRD!G7:G2101,"ชุมชนนักปฏิบัติ(CoP)")</f>
        <v>0</v>
      </c>
      <c r="N10" s="52"/>
    </row>
    <row r="11" spans="1:17" ht="24.9" customHeight="1" x14ac:dyDescent="0.65">
      <c r="A11" s="180" t="s">
        <v>14</v>
      </c>
      <c r="B11" s="177" t="s">
        <v>35</v>
      </c>
      <c r="C11" s="178"/>
      <c r="D11" s="178"/>
      <c r="E11" s="178"/>
      <c r="F11" s="179"/>
      <c r="G11" s="35"/>
      <c r="H11" s="150" t="s">
        <v>19</v>
      </c>
      <c r="I11" s="150"/>
      <c r="J11" s="36">
        <f>COUNTIF(เก็บข้อมูลHRD!F7:F2101,"ความรับผิดชอบ/ซื่อสัตย์สุจริต")</f>
        <v>0</v>
      </c>
      <c r="K11" s="147" t="s">
        <v>26</v>
      </c>
      <c r="L11" s="147"/>
      <c r="M11" s="37">
        <f>COUNTIF(เก็บข้อมูลHRD!G7:G2101,"สอนงาน")</f>
        <v>0</v>
      </c>
      <c r="N11" s="52"/>
    </row>
    <row r="12" spans="1:17" ht="24.9" customHeight="1" x14ac:dyDescent="0.65">
      <c r="A12" s="181"/>
      <c r="B12" s="174" t="s">
        <v>51</v>
      </c>
      <c r="C12" s="175"/>
      <c r="D12" s="176"/>
      <c r="E12" s="184" t="s">
        <v>65</v>
      </c>
      <c r="F12" s="184"/>
      <c r="G12" s="35"/>
      <c r="H12" s="150" t="s">
        <v>20</v>
      </c>
      <c r="I12" s="150"/>
      <c r="J12" s="36">
        <f>COUNTIF(เก็บข้อมูลHRD!F7:F2101,"ทำงานเป็นทีม")</f>
        <v>0</v>
      </c>
      <c r="K12" s="147" t="s">
        <v>27</v>
      </c>
      <c r="L12" s="147"/>
      <c r="M12" s="37">
        <f>COUNTIF(เก็บข้อมูลHRD!G7:G2101,"มอบหมายงาน")</f>
        <v>0</v>
      </c>
      <c r="N12" s="52"/>
    </row>
    <row r="13" spans="1:17" ht="24.9" customHeight="1" x14ac:dyDescent="0.65">
      <c r="A13" s="181"/>
      <c r="B13" s="149" t="s">
        <v>8</v>
      </c>
      <c r="C13" s="149"/>
      <c r="D13" s="33">
        <f t="array" ref="D13">COUNTIFS(เก็บข้อมูลHRD!D7:D2101,"ข้าราชการ",เก็บข้อมูลHRD!M7:M2101,"2")</f>
        <v>52</v>
      </c>
      <c r="E13" s="34" t="s">
        <v>10</v>
      </c>
      <c r="F13" s="33">
        <f t="array" ref="F13">COUNTIFS(เก็บข้อมูลHRD!D7:D2101,"พนักงานราชการ",เก็บข้อมูลHRD!M7:M2101,"2")</f>
        <v>45</v>
      </c>
      <c r="G13" s="40"/>
      <c r="H13" s="150" t="s">
        <v>24</v>
      </c>
      <c r="I13" s="150"/>
      <c r="J13" s="36">
        <f>COUNTIF(เก็บข้อมูลHRD!F7:F2101,"คิดค้น/ใช้นวัตกรรมใหม่ๆ")</f>
        <v>0</v>
      </c>
      <c r="K13" s="147" t="s">
        <v>28</v>
      </c>
      <c r="L13" s="147"/>
      <c r="M13" s="37">
        <f>COUNTIF(เก็บข้อมูลHRD!G7:G2101,"ดูงานนอกสถานที่")</f>
        <v>0</v>
      </c>
      <c r="N13" s="52"/>
      <c r="Q13" s="18" t="s">
        <v>57</v>
      </c>
    </row>
    <row r="14" spans="1:17" ht="24.9" customHeight="1" x14ac:dyDescent="0.65">
      <c r="A14" s="181"/>
      <c r="B14" s="149" t="s">
        <v>9</v>
      </c>
      <c r="C14" s="149"/>
      <c r="D14" s="33">
        <f t="array" ref="D14">SUMPRODUCT(IF(เก็บข้อมูลHRD!D7:D2101="ข้าราชการ",IF(เก็บข้อมูลHRD!B7:B2101&lt;&gt;"",IF(เก็บข้อมูลHRD!M7:M2101=2,1/COUNTIFS(เก็บข้อมูลHRD!B7:B2101,เก็บข้อมูลHRD!B7:B2101,เก็บข้อมูลHRD!D7:D2101,"ข้าราชการ",เก็บข้อมูลHRD!B7:B2101,"&lt;&gt;",เก็บข้อมูลHRD!M7:M2101,"=2")))))</f>
        <v>52</v>
      </c>
      <c r="E14" s="34" t="s">
        <v>11</v>
      </c>
      <c r="F14" s="33">
        <f t="array" ref="F14">SUMPRODUCT(IF(เก็บข้อมูลHRD!D7:D2101="พนักงานราชการ",IF(เก็บข้อมูลHRD!B7:B2101&lt;&gt;"",IF(เก็บข้อมูลHRD!M7:M2101=2,1/COUNTIFS(เก็บข้อมูลHRD!B7:B2101,เก็บข้อมูลHRD!B7:B2101,เก็บข้อมูลHRD!D7:D2101,"พนักงานราชการ",เก็บข้อมูลHRD!B7:B2101,"&lt;&gt;",เก็บข้อมูลHRD!M7:M2101,"=2")))))</f>
        <v>45</v>
      </c>
      <c r="G14" s="41"/>
      <c r="H14" s="150" t="s">
        <v>25</v>
      </c>
      <c r="I14" s="150"/>
      <c r="J14" s="36">
        <f>COUNTIF(เก็บข้อมูลHRD!F7:F2101,"กฎหมาย/กฎระเบียบฯ")</f>
        <v>0</v>
      </c>
      <c r="K14" s="147" t="s">
        <v>29</v>
      </c>
      <c r="L14" s="147"/>
      <c r="M14" s="37">
        <f>COUNTIF(เก็บข้อมูลHRD!G7:G2101,"หมุนเวียนงาน")</f>
        <v>0</v>
      </c>
      <c r="N14" s="52"/>
    </row>
    <row r="15" spans="1:17" ht="24.9" customHeight="1" x14ac:dyDescent="0.65">
      <c r="A15" s="182"/>
      <c r="B15" s="149" t="s">
        <v>73</v>
      </c>
      <c r="C15" s="149"/>
      <c r="D15" s="39">
        <f>D14/D4*100</f>
        <v>100</v>
      </c>
      <c r="E15" s="34" t="s">
        <v>74</v>
      </c>
      <c r="F15" s="39">
        <f>F14/F4*100</f>
        <v>100</v>
      </c>
      <c r="G15" s="35"/>
      <c r="H15" s="150" t="s">
        <v>21</v>
      </c>
      <c r="I15" s="150"/>
      <c r="J15" s="36">
        <f>COUNTIF(เก็บข้อมูลHRD!F7:F2101,"การใช้เทคโนโลยี")</f>
        <v>97</v>
      </c>
      <c r="K15" s="147" t="s">
        <v>30</v>
      </c>
      <c r="L15" s="147"/>
      <c r="M15" s="37">
        <f>COUNTIF(เก็บข้อมูลHRD!G7:G2101,"เรียนรู้ด้วยตนเอง")</f>
        <v>0</v>
      </c>
      <c r="N15" s="52"/>
    </row>
    <row r="16" spans="1:17" ht="24.9" customHeight="1" x14ac:dyDescent="0.65">
      <c r="A16" s="192" t="s">
        <v>12</v>
      </c>
      <c r="B16" s="166" t="s">
        <v>36</v>
      </c>
      <c r="C16" s="166"/>
      <c r="D16" s="166"/>
      <c r="E16" s="166"/>
      <c r="F16" s="167"/>
      <c r="G16" s="35"/>
      <c r="H16" s="150" t="s">
        <v>22</v>
      </c>
      <c r="I16" s="150"/>
      <c r="J16" s="36">
        <f>COUNTIF(เก็บข้อมูลHRD!F7:F2101,"ทักษะการคิด")</f>
        <v>0</v>
      </c>
      <c r="K16" s="147" t="s">
        <v>31</v>
      </c>
      <c r="L16" s="147"/>
      <c r="M16" s="37">
        <f>COUNTIF(เก็บข้อมูลHRD!G7:G2101,"อื่นๆ")</f>
        <v>0</v>
      </c>
      <c r="N16" s="52"/>
    </row>
    <row r="17" spans="1:18" ht="23.25" customHeight="1" x14ac:dyDescent="0.25">
      <c r="A17" s="192"/>
      <c r="B17" s="166" t="s">
        <v>51</v>
      </c>
      <c r="C17" s="166"/>
      <c r="D17" s="167"/>
      <c r="E17" s="193" t="s">
        <v>65</v>
      </c>
      <c r="F17" s="193"/>
      <c r="G17" s="40"/>
      <c r="H17" s="148" t="s">
        <v>52</v>
      </c>
      <c r="I17" s="148"/>
      <c r="J17" s="59">
        <f>SUM(J7:J16)</f>
        <v>194</v>
      </c>
      <c r="K17" s="148" t="s">
        <v>52</v>
      </c>
      <c r="L17" s="148"/>
      <c r="M17" s="60">
        <f>SUM(M7:M16)</f>
        <v>194</v>
      </c>
      <c r="N17" s="52"/>
    </row>
    <row r="18" spans="1:18" ht="24.9" customHeight="1" x14ac:dyDescent="0.6">
      <c r="A18" s="192"/>
      <c r="B18" s="151" t="s">
        <v>8</v>
      </c>
      <c r="C18" s="149"/>
      <c r="D18" s="33">
        <f>COUNTIF(เก็บข้อมูลHRD!D7:D2101,"ข้าราชการ")</f>
        <v>104</v>
      </c>
      <c r="E18" s="34" t="s">
        <v>10</v>
      </c>
      <c r="F18" s="33">
        <f t="array" ref="F18">COUNTIF(เก็บข้อมูลHRD!D7:D2101,"พนักงานราชการ")</f>
        <v>90</v>
      </c>
      <c r="G18" s="41"/>
      <c r="H18" s="189" t="s">
        <v>66</v>
      </c>
      <c r="I18" s="190"/>
      <c r="J18" s="190"/>
      <c r="K18" s="190"/>
      <c r="L18" s="190"/>
      <c r="M18" s="190"/>
      <c r="N18" s="41"/>
    </row>
    <row r="19" spans="1:18" ht="28.5" customHeight="1" x14ac:dyDescent="0.25">
      <c r="A19" s="192"/>
      <c r="B19" s="151" t="s">
        <v>9</v>
      </c>
      <c r="C19" s="149"/>
      <c r="D19" s="33">
        <f t="array" ref="D19">SUMPRODUCT(IF(เก็บข้อมูลHRD!D7:D2101="ข้าราชการ",IF(เก็บข้อมูลHRD!B7:B2101&lt;&gt;"",1/COUNTIFS(เก็บข้อมูลHRD!B7:B2101,เก็บข้อมูลHRD!B7:B2101,เก็บข้อมูลHRD!D7:D2101,"ข้าราชการ",เก็บข้อมูลHRD!B7:B2101,"&lt;&gt;"))))</f>
        <v>52</v>
      </c>
      <c r="E19" s="34" t="s">
        <v>11</v>
      </c>
      <c r="F19" s="33">
        <f t="array" ref="F19">SUMPRODUCT(IF(เก็บข้อมูลHRD!D7:D2101="พนักงานราชการ",IF(เก็บข้อมูลHRD!B7:B2101&lt;&gt;"",1/COUNTIFS(เก็บข้อมูลHRD!B7:B2101,เก็บข้อมูลHRD!B7:B2101,เก็บข้อมูลHRD!D7:D2101,"พนักงานราชการ",เก็บข้อมูลHRD!B7:B2101,"&lt;&gt;"))))</f>
        <v>45</v>
      </c>
      <c r="G19" s="40"/>
      <c r="H19" s="191"/>
      <c r="I19" s="191"/>
      <c r="J19" s="191"/>
      <c r="K19" s="191"/>
      <c r="L19" s="191"/>
      <c r="M19" s="191"/>
      <c r="N19" s="51"/>
    </row>
    <row r="20" spans="1:18" ht="24.9" customHeight="1" x14ac:dyDescent="0.6">
      <c r="A20" s="192"/>
      <c r="B20" s="151" t="s">
        <v>73</v>
      </c>
      <c r="C20" s="149"/>
      <c r="D20" s="39">
        <f>D19/D4*100</f>
        <v>100</v>
      </c>
      <c r="E20" s="34" t="s">
        <v>74</v>
      </c>
      <c r="F20" s="39">
        <f>F19/F4*100</f>
        <v>100</v>
      </c>
      <c r="G20" s="41"/>
      <c r="H20" s="191"/>
      <c r="I20" s="191"/>
      <c r="J20" s="191"/>
      <c r="K20" s="191"/>
      <c r="L20" s="191"/>
      <c r="M20" s="191"/>
      <c r="N20" s="46"/>
    </row>
    <row r="21" spans="1:18" ht="25.5" customHeight="1" x14ac:dyDescent="0.25">
      <c r="A21" s="192"/>
      <c r="B21" s="163" t="s">
        <v>39</v>
      </c>
      <c r="C21" s="163"/>
      <c r="D21" s="163"/>
      <c r="E21" s="163"/>
      <c r="F21" s="164"/>
      <c r="G21" s="69"/>
      <c r="H21" s="191"/>
      <c r="I21" s="191"/>
      <c r="J21" s="191"/>
      <c r="K21" s="191"/>
      <c r="L21" s="191"/>
      <c r="M21" s="191"/>
      <c r="N21" s="46"/>
      <c r="R21" s="18" t="s">
        <v>57</v>
      </c>
    </row>
    <row r="22" spans="1:18" ht="24" customHeight="1" x14ac:dyDescent="0.25">
      <c r="A22" s="192"/>
      <c r="B22" s="194" t="s">
        <v>38</v>
      </c>
      <c r="C22" s="195"/>
      <c r="D22" s="42">
        <f t="array" ref="D22">SUMPRODUCT(IF(เก็บข้อมูลHRD!L7:L2101="มี",IF(เก็บข้อมูลHRD!B7:B2101&lt;&gt;"",1/COUNTIFS(เก็บข้อมูลHRD!B7:B2101,เก็บข้อมูลHRD!B7:B2101,เก็บข้อมูลHRD!L7:L2101,"มี",เก็บข้อมูลHRD!B7:B2101,"&lt;&gt;"))))</f>
        <v>0</v>
      </c>
      <c r="E22" s="34" t="s">
        <v>37</v>
      </c>
      <c r="F22" s="39">
        <f t="array" ref="F22">(D22/SUMPRODUCT((เก็บข้อมูลHRD!B7:B2101&lt;&gt;"")/COUNTIF(เก็บข้อมูลHRD!B7:B2101,เก็บข้อมูลHRD!B7:B2101&amp;"")))*100</f>
        <v>0</v>
      </c>
      <c r="G22" s="46"/>
      <c r="H22" s="191"/>
      <c r="I22" s="191"/>
      <c r="J22" s="191"/>
      <c r="K22" s="191"/>
      <c r="L22" s="191"/>
      <c r="M22" s="191"/>
      <c r="N22" s="46"/>
    </row>
    <row r="23" spans="1:18" ht="24" x14ac:dyDescent="0.25">
      <c r="A23" s="192"/>
      <c r="B23" s="163" t="s">
        <v>41</v>
      </c>
      <c r="C23" s="163"/>
      <c r="D23" s="163"/>
      <c r="E23" s="163"/>
      <c r="F23" s="164"/>
      <c r="G23" s="46"/>
      <c r="H23" s="191"/>
      <c r="I23" s="191"/>
      <c r="J23" s="191"/>
      <c r="K23" s="191"/>
      <c r="L23" s="191"/>
      <c r="M23" s="191"/>
      <c r="N23" s="46"/>
    </row>
    <row r="24" spans="1:18" ht="21.75" customHeight="1" x14ac:dyDescent="0.25">
      <c r="A24" s="192"/>
      <c r="B24" s="194" t="s">
        <v>42</v>
      </c>
      <c r="C24" s="195"/>
      <c r="D24" s="43">
        <f t="array" ref="D24">SUM(เก็บข้อมูลHRD!K7:K2101)</f>
        <v>0</v>
      </c>
      <c r="E24" s="44" t="s">
        <v>58</v>
      </c>
      <c r="F24" s="45" t="e">
        <f t="array" ref="F24">AVERAGEIF(เก็บข้อมูลHRD!K7:K2101,"&lt;&gt;0")</f>
        <v>#DIV/0!</v>
      </c>
      <c r="G24" s="46"/>
      <c r="H24" s="188" t="s">
        <v>59</v>
      </c>
      <c r="I24" s="188"/>
      <c r="J24" s="188"/>
      <c r="K24" s="188"/>
      <c r="L24" s="188"/>
      <c r="M24" s="46"/>
      <c r="N24" s="46"/>
    </row>
    <row r="25" spans="1:18" x14ac:dyDescent="0.25">
      <c r="B25" s="144"/>
      <c r="C25" s="144"/>
      <c r="D25" s="144"/>
      <c r="E25" s="144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91521CC7-C52F-4536-A4C0-46BCC298BE7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8DFB90F5-4E67-4D3C-9C77-F75C75C0E82C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CFB0AF4B-A9A4-42D5-B00E-5C7AFF4F976E}">
      <formula1>1</formula1>
      <formula2>10000</formula2>
    </dataValidation>
    <dataValidation allowBlank="1" showInputMessage="1" showErrorMessage="1" error="กรุณากรอกตัวเลขจำนวนเต็ม" sqref="M4:N4" xr:uid="{35458190-5E36-45F6-A561-D6B56744F458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154"/>
  <sheetViews>
    <sheetView topLeftCell="A7" workbookViewId="0">
      <selection activeCell="A4" sqref="A4"/>
    </sheetView>
  </sheetViews>
  <sheetFormatPr defaultColWidth="9" defaultRowHeight="25.2" x14ac:dyDescent="0.7"/>
  <cols>
    <col min="1" max="1" width="10.3984375" style="65" customWidth="1"/>
    <col min="2" max="2" width="42" style="66" customWidth="1"/>
    <col min="3" max="3" width="37.59765625" style="67" customWidth="1"/>
    <col min="4" max="4" width="44.69921875" style="65" customWidth="1"/>
    <col min="5" max="16384" width="9" style="53"/>
  </cols>
  <sheetData>
    <row r="1" spans="1:4" ht="34.799999999999997" x14ac:dyDescent="0.75">
      <c r="A1" s="197" t="s">
        <v>61</v>
      </c>
      <c r="B1" s="197"/>
      <c r="C1" s="197"/>
      <c r="D1" s="197"/>
    </row>
    <row r="2" spans="1:4" ht="92.25" customHeight="1" x14ac:dyDescent="0.7">
      <c r="A2" s="196" t="s">
        <v>71</v>
      </c>
      <c r="B2" s="196"/>
      <c r="C2" s="196"/>
      <c r="D2" s="196"/>
    </row>
    <row r="3" spans="1:4" ht="186.75" customHeight="1" x14ac:dyDescent="0.7">
      <c r="A3" s="196" t="s">
        <v>68</v>
      </c>
      <c r="B3" s="196"/>
      <c r="C3" s="196"/>
      <c r="D3" s="196"/>
    </row>
    <row r="4" spans="1:4" s="57" customFormat="1" ht="50.4" x14ac:dyDescent="0.25">
      <c r="A4" s="54" t="s">
        <v>56</v>
      </c>
      <c r="B4" s="55" t="s">
        <v>60</v>
      </c>
      <c r="C4" s="56" t="s">
        <v>1</v>
      </c>
      <c r="D4" s="58" t="s">
        <v>62</v>
      </c>
    </row>
    <row r="5" spans="1:4" x14ac:dyDescent="0.7">
      <c r="A5" s="61">
        <v>1</v>
      </c>
      <c r="B5" s="62" t="s">
        <v>63</v>
      </c>
      <c r="C5" s="63" t="s">
        <v>64</v>
      </c>
      <c r="D5" s="64" t="str">
        <f>IF(COUNTIF(เก็บข้อมูลHRD!$B$7:$B$2101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7">
      <c r="A6" s="61">
        <v>2</v>
      </c>
      <c r="B6" s="62"/>
      <c r="C6" s="63"/>
      <c r="D6" s="64" t="str">
        <f>IF(COUNTIF(เก็บข้อมูลHRD!$B$7:$B$2101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7">
      <c r="A7" s="61">
        <v>3</v>
      </c>
      <c r="B7" s="62"/>
      <c r="C7" s="63"/>
      <c r="D7" s="64" t="str">
        <f>IF(COUNTIF(เก็บข้อมูลHRD!$B$7:$B$2101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7">
      <c r="A8" s="61">
        <v>4</v>
      </c>
      <c r="B8" s="62"/>
      <c r="C8" s="63"/>
      <c r="D8" s="64" t="str">
        <f>IF(COUNTIF(เก็บข้อมูลHRD!$B$7:$B$2101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7">
      <c r="A9" s="61">
        <v>5</v>
      </c>
      <c r="B9" s="62"/>
      <c r="C9" s="63"/>
      <c r="D9" s="64" t="str">
        <f>IF(COUNTIF(เก็บข้อมูลHRD!$B$7:$B$2101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7">
      <c r="A10" s="61">
        <v>6</v>
      </c>
      <c r="B10" s="62"/>
      <c r="C10" s="63"/>
      <c r="D10" s="64" t="str">
        <f>IF(COUNTIF(เก็บข้อมูลHRD!$B$7:$B$2101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7">
      <c r="A11" s="61">
        <v>7</v>
      </c>
      <c r="B11" s="62"/>
      <c r="C11" s="63"/>
      <c r="D11" s="64" t="str">
        <f>IF(COUNTIF(เก็บข้อมูลHRD!$B$7:$B$2101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7">
      <c r="A12" s="61">
        <v>8</v>
      </c>
      <c r="B12" s="62"/>
      <c r="C12" s="63"/>
      <c r="D12" s="64" t="str">
        <f>IF(COUNTIF(เก็บข้อมูลHRD!$B$7:$B$2101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7">
      <c r="A13" s="61">
        <v>9</v>
      </c>
      <c r="B13" s="62"/>
      <c r="C13" s="63"/>
      <c r="D13" s="64" t="str">
        <f>IF(COUNTIF(เก็บข้อมูลHRD!$B$7:$B$2101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7">
      <c r="A14" s="61">
        <v>10</v>
      </c>
      <c r="B14" s="62"/>
      <c r="C14" s="63"/>
      <c r="D14" s="64" t="str">
        <f>IF(COUNTIF(เก็บข้อมูลHRD!$B$7:$B$2101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7">
      <c r="A15" s="61">
        <v>11</v>
      </c>
      <c r="B15" s="62"/>
      <c r="C15" s="63"/>
      <c r="D15" s="64" t="str">
        <f>IF(COUNTIF(เก็บข้อมูลHRD!$B$7:$B$2101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7">
      <c r="A16" s="61">
        <v>12</v>
      </c>
      <c r="B16" s="62"/>
      <c r="C16" s="63"/>
      <c r="D16" s="64" t="str">
        <f>IF(COUNTIF(เก็บข้อมูลHRD!$B$7:$B$2101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7">
      <c r="A17" s="61">
        <v>13</v>
      </c>
      <c r="B17" s="62"/>
      <c r="C17" s="63"/>
      <c r="D17" s="64" t="str">
        <f>IF(COUNTIF(เก็บข้อมูลHRD!$B$7:$B$2101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7">
      <c r="A18" s="61">
        <v>14</v>
      </c>
      <c r="B18" s="62"/>
      <c r="C18" s="63"/>
      <c r="D18" s="64" t="str">
        <f>IF(COUNTIF(เก็บข้อมูลHRD!$B$7:$B$2101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7">
      <c r="A19" s="61">
        <v>15</v>
      </c>
      <c r="B19" s="62"/>
      <c r="C19" s="63"/>
      <c r="D19" s="64" t="str">
        <f>IF(COUNTIF(เก็บข้อมูลHRD!$B$7:$B$2101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7">
      <c r="A20" s="61">
        <v>16</v>
      </c>
      <c r="B20" s="62"/>
      <c r="C20" s="63"/>
      <c r="D20" s="64" t="str">
        <f>IF(COUNTIF(เก็บข้อมูลHRD!$B$7:$B$2101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7">
      <c r="A21" s="61">
        <v>17</v>
      </c>
      <c r="B21" s="62"/>
      <c r="C21" s="63"/>
      <c r="D21" s="64" t="str">
        <f>IF(COUNTIF(เก็บข้อมูลHRD!$B$7:$B$2101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7">
      <c r="A22" s="61">
        <v>18</v>
      </c>
      <c r="B22" s="62"/>
      <c r="C22" s="63"/>
      <c r="D22" s="64" t="str">
        <f>IF(COUNTIF(เก็บข้อมูลHRD!$B$7:$B$2101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7">
      <c r="A23" s="61">
        <v>19</v>
      </c>
      <c r="B23" s="62"/>
      <c r="C23" s="63"/>
      <c r="D23" s="64" t="str">
        <f>IF(COUNTIF(เก็บข้อมูลHRD!$B$7:$B$2101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7">
      <c r="A24" s="61">
        <v>20</v>
      </c>
      <c r="B24" s="62"/>
      <c r="C24" s="63"/>
      <c r="D24" s="64" t="str">
        <f>IF(COUNTIF(เก็บข้อมูลHRD!$B$7:$B$2101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7">
      <c r="A25" s="61">
        <v>21</v>
      </c>
      <c r="B25" s="62"/>
      <c r="C25" s="63"/>
      <c r="D25" s="64" t="str">
        <f>IF(COUNTIF(เก็บข้อมูลHRD!$B$7:$B$2101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7">
      <c r="A26" s="61">
        <v>22</v>
      </c>
      <c r="B26" s="62"/>
      <c r="C26" s="63"/>
      <c r="D26" s="64" t="str">
        <f>IF(COUNTIF(เก็บข้อมูลHRD!$B$7:$B$2101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7">
      <c r="A27" s="61">
        <v>23</v>
      </c>
      <c r="B27" s="62"/>
      <c r="C27" s="63"/>
      <c r="D27" s="64" t="str">
        <f>IF(COUNTIF(เก็บข้อมูลHRD!$B$7:$B$2101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7">
      <c r="A28" s="61">
        <v>24</v>
      </c>
      <c r="B28" s="62"/>
      <c r="C28" s="63"/>
      <c r="D28" s="64" t="str">
        <f>IF(COUNTIF(เก็บข้อมูลHRD!$B$7:$B$2101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7">
      <c r="A29" s="61">
        <v>25</v>
      </c>
      <c r="B29" s="62"/>
      <c r="C29" s="63"/>
      <c r="D29" s="64" t="str">
        <f>IF(COUNTIF(เก็บข้อมูลHRD!$B$7:$B$2101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7">
      <c r="A30" s="61">
        <v>26</v>
      </c>
      <c r="B30" s="62"/>
      <c r="C30" s="63"/>
      <c r="D30" s="64" t="str">
        <f>IF(COUNTIF(เก็บข้อมูลHRD!$B$7:$B$2101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7">
      <c r="A31" s="61">
        <v>27</v>
      </c>
      <c r="B31" s="62"/>
      <c r="C31" s="63"/>
      <c r="D31" s="64" t="str">
        <f>IF(COUNTIF(เก็บข้อมูลHRD!$B$7:$B$2101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7">
      <c r="A32" s="61">
        <v>28</v>
      </c>
      <c r="B32" s="62"/>
      <c r="C32" s="63"/>
      <c r="D32" s="64" t="str">
        <f>IF(COUNTIF(เก็บข้อมูลHRD!$B$7:$B$2101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7">
      <c r="A33" s="61">
        <v>29</v>
      </c>
      <c r="B33" s="62"/>
      <c r="C33" s="63"/>
      <c r="D33" s="64" t="str">
        <f>IF(COUNTIF(เก็บข้อมูลHRD!$B$7:$B$2101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7">
      <c r="A34" s="61">
        <v>30</v>
      </c>
      <c r="B34" s="62"/>
      <c r="C34" s="63"/>
      <c r="D34" s="64" t="str">
        <f>IF(COUNTIF(เก็บข้อมูลHRD!$B$7:$B$2101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7">
      <c r="A35" s="61">
        <v>31</v>
      </c>
      <c r="B35" s="62"/>
      <c r="C35" s="63"/>
      <c r="D35" s="64" t="str">
        <f>IF(COUNTIF(เก็บข้อมูลHRD!$B$7:$B$2101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7">
      <c r="A36" s="61">
        <v>32</v>
      </c>
      <c r="B36" s="62"/>
      <c r="C36" s="63"/>
      <c r="D36" s="64" t="str">
        <f>IF(COUNTIF(เก็บข้อมูลHRD!$B$7:$B$2101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7">
      <c r="A37" s="61">
        <v>33</v>
      </c>
      <c r="B37" s="62"/>
      <c r="C37" s="63"/>
      <c r="D37" s="64" t="str">
        <f>IF(COUNTIF(เก็บข้อมูลHRD!$B$7:$B$2101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7">
      <c r="A38" s="61">
        <v>34</v>
      </c>
      <c r="B38" s="62"/>
      <c r="C38" s="63"/>
      <c r="D38" s="64" t="str">
        <f>IF(COUNTIF(เก็บข้อมูลHRD!$B$7:$B$2101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7">
      <c r="A39" s="61">
        <v>35</v>
      </c>
      <c r="B39" s="62"/>
      <c r="C39" s="63"/>
      <c r="D39" s="64" t="str">
        <f>IF(COUNTIF(เก็บข้อมูลHRD!$B$7:$B$2101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7">
      <c r="A40" s="61">
        <v>36</v>
      </c>
      <c r="B40" s="62"/>
      <c r="C40" s="63"/>
      <c r="D40" s="64" t="str">
        <f>IF(COUNTIF(เก็บข้อมูลHRD!$B$7:$B$2101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7">
      <c r="A41" s="61">
        <v>37</v>
      </c>
      <c r="B41" s="62"/>
      <c r="C41" s="63"/>
      <c r="D41" s="64" t="str">
        <f>IF(COUNTIF(เก็บข้อมูลHRD!$B$7:$B$2101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7">
      <c r="A42" s="61">
        <v>38</v>
      </c>
      <c r="B42" s="62"/>
      <c r="C42" s="63"/>
      <c r="D42" s="64" t="str">
        <f>IF(COUNTIF(เก็บข้อมูลHRD!$B$7:$B$2101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7">
      <c r="A43" s="61">
        <v>39</v>
      </c>
      <c r="B43" s="62"/>
      <c r="C43" s="63"/>
      <c r="D43" s="64" t="str">
        <f>IF(COUNTIF(เก็บข้อมูลHRD!$B$7:$B$2101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7">
      <c r="A44" s="61">
        <v>40</v>
      </c>
      <c r="B44" s="62"/>
      <c r="C44" s="63"/>
      <c r="D44" s="64" t="str">
        <f>IF(COUNTIF(เก็บข้อมูลHRD!$B$7:$B$2101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7">
      <c r="A45" s="61">
        <v>41</v>
      </c>
      <c r="B45" s="62"/>
      <c r="C45" s="63"/>
      <c r="D45" s="64" t="str">
        <f>IF(COUNTIF(เก็บข้อมูลHRD!$B$7:$B$2101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7">
      <c r="A46" s="61">
        <v>42</v>
      </c>
      <c r="B46" s="62"/>
      <c r="C46" s="63"/>
      <c r="D46" s="64" t="str">
        <f>IF(COUNTIF(เก็บข้อมูลHRD!$B$7:$B$2101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7">
      <c r="A47" s="61">
        <v>43</v>
      </c>
      <c r="B47" s="62"/>
      <c r="C47" s="63"/>
      <c r="D47" s="64" t="str">
        <f>IF(COUNTIF(เก็บข้อมูลHRD!$B$7:$B$2101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7">
      <c r="A48" s="61">
        <v>44</v>
      </c>
      <c r="B48" s="62"/>
      <c r="C48" s="63"/>
      <c r="D48" s="64" t="str">
        <f>IF(COUNTIF(เก็บข้อมูลHRD!$B$7:$B$2101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7">
      <c r="A49" s="61">
        <v>45</v>
      </c>
      <c r="B49" s="62"/>
      <c r="C49" s="63"/>
      <c r="D49" s="64" t="str">
        <f>IF(COUNTIF(เก็บข้อมูลHRD!$B$7:$B$2101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7">
      <c r="A50" s="61">
        <v>46</v>
      </c>
      <c r="B50" s="62"/>
      <c r="C50" s="63"/>
      <c r="D50" s="64" t="str">
        <f>IF(COUNTIF(เก็บข้อมูลHRD!$B$7:$B$2101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7">
      <c r="A51" s="61">
        <v>47</v>
      </c>
      <c r="B51" s="62"/>
      <c r="C51" s="63"/>
      <c r="D51" s="64" t="str">
        <f>IF(COUNTIF(เก็บข้อมูลHRD!$B$7:$B$2101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7">
      <c r="A52" s="61">
        <v>48</v>
      </c>
      <c r="B52" s="62"/>
      <c r="C52" s="63"/>
      <c r="D52" s="64" t="str">
        <f>IF(COUNTIF(เก็บข้อมูลHRD!$B$7:$B$2101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7">
      <c r="A53" s="61">
        <v>49</v>
      </c>
      <c r="B53" s="62"/>
      <c r="C53" s="63"/>
      <c r="D53" s="64" t="str">
        <f>IF(COUNTIF(เก็บข้อมูลHRD!$B$7:$B$2101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7">
      <c r="A54" s="61">
        <v>50</v>
      </c>
      <c r="B54" s="62"/>
      <c r="C54" s="63"/>
      <c r="D54" s="64" t="str">
        <f>IF(COUNTIF(เก็บข้อมูลHRD!$B$7:$B$2101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7">
      <c r="A55" s="61">
        <v>51</v>
      </c>
      <c r="B55" s="62"/>
      <c r="C55" s="63"/>
      <c r="D55" s="64" t="str">
        <f>IF(COUNTIF(เก็บข้อมูลHRD!$B$7:$B$2101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7">
      <c r="A56" s="61">
        <v>52</v>
      </c>
      <c r="B56" s="62"/>
      <c r="C56" s="63"/>
      <c r="D56" s="64" t="str">
        <f>IF(COUNTIF(เก็บข้อมูลHRD!$B$7:$B$2101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7">
      <c r="A57" s="61">
        <v>53</v>
      </c>
      <c r="B57" s="62"/>
      <c r="C57" s="63"/>
      <c r="D57" s="64" t="str">
        <f>IF(COUNTIF(เก็บข้อมูลHRD!$B$7:$B$2101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7">
      <c r="A58" s="61">
        <v>54</v>
      </c>
      <c r="B58" s="62"/>
      <c r="C58" s="63"/>
      <c r="D58" s="64" t="str">
        <f>IF(COUNTIF(เก็บข้อมูลHRD!$B$7:$B$2101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7">
      <c r="A59" s="61">
        <v>55</v>
      </c>
      <c r="B59" s="62"/>
      <c r="C59" s="63"/>
      <c r="D59" s="64" t="str">
        <f>IF(COUNTIF(เก็บข้อมูลHRD!$B$7:$B$2101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7">
      <c r="A60" s="61">
        <v>56</v>
      </c>
      <c r="B60" s="62"/>
      <c r="C60" s="63"/>
      <c r="D60" s="64" t="str">
        <f>IF(COUNTIF(เก็บข้อมูลHRD!$B$7:$B$2101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7">
      <c r="A61" s="61">
        <v>57</v>
      </c>
      <c r="B61" s="62"/>
      <c r="C61" s="63"/>
      <c r="D61" s="64" t="str">
        <f>IF(COUNTIF(เก็บข้อมูลHRD!$B$7:$B$2101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7">
      <c r="A62" s="61">
        <v>58</v>
      </c>
      <c r="B62" s="62"/>
      <c r="C62" s="63"/>
      <c r="D62" s="64" t="str">
        <f>IF(COUNTIF(เก็บข้อมูลHRD!$B$7:$B$2101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7">
      <c r="A63" s="61">
        <v>59</v>
      </c>
      <c r="B63" s="62"/>
      <c r="C63" s="63"/>
      <c r="D63" s="64" t="str">
        <f>IF(COUNTIF(เก็บข้อมูลHRD!$B$7:$B$2101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7">
      <c r="A64" s="61">
        <v>60</v>
      </c>
      <c r="B64" s="62"/>
      <c r="C64" s="63"/>
      <c r="D64" s="64" t="str">
        <f>IF(COUNTIF(เก็บข้อมูลHRD!$B$7:$B$2101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7">
      <c r="A65" s="61">
        <v>61</v>
      </c>
      <c r="B65" s="62"/>
      <c r="C65" s="63"/>
      <c r="D65" s="64" t="str">
        <f>IF(COUNTIF(เก็บข้อมูลHRD!$B$7:$B$2101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7">
      <c r="A66" s="61">
        <v>62</v>
      </c>
      <c r="B66" s="62"/>
      <c r="C66" s="63"/>
      <c r="D66" s="64" t="str">
        <f>IF(COUNTIF(เก็บข้อมูลHRD!$B$7:$B$2101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7">
      <c r="A67" s="61">
        <v>63</v>
      </c>
      <c r="B67" s="62"/>
      <c r="C67" s="63"/>
      <c r="D67" s="64" t="str">
        <f>IF(COUNTIF(เก็บข้อมูลHRD!$B$7:$B$2101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7">
      <c r="A68" s="61">
        <v>64</v>
      </c>
      <c r="B68" s="62"/>
      <c r="C68" s="63"/>
      <c r="D68" s="64" t="str">
        <f>IF(COUNTIF(เก็บข้อมูลHRD!$B$7:$B$2101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7">
      <c r="A69" s="61">
        <v>65</v>
      </c>
      <c r="B69" s="62"/>
      <c r="C69" s="63"/>
      <c r="D69" s="64" t="str">
        <f>IF(COUNTIF(เก็บข้อมูลHRD!$B$7:$B$2101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7">
      <c r="A70" s="61">
        <v>66</v>
      </c>
      <c r="B70" s="62"/>
      <c r="C70" s="63"/>
      <c r="D70" s="64" t="str">
        <f>IF(COUNTIF(เก็บข้อมูลHRD!$B$7:$B$2101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7">
      <c r="A71" s="61">
        <v>67</v>
      </c>
      <c r="B71" s="62"/>
      <c r="C71" s="63"/>
      <c r="D71" s="64" t="str">
        <f>IF(COUNTIF(เก็บข้อมูลHRD!$B$7:$B$2101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7">
      <c r="A72" s="61">
        <v>68</v>
      </c>
      <c r="B72" s="62"/>
      <c r="C72" s="63"/>
      <c r="D72" s="64" t="str">
        <f>IF(COUNTIF(เก็บข้อมูลHRD!$B$7:$B$2101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7">
      <c r="A73" s="61">
        <v>69</v>
      </c>
      <c r="B73" s="62"/>
      <c r="C73" s="63"/>
      <c r="D73" s="64" t="str">
        <f>IF(COUNTIF(เก็บข้อมูลHRD!$B$7:$B$2101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7">
      <c r="A74" s="61">
        <v>70</v>
      </c>
      <c r="B74" s="62"/>
      <c r="C74" s="63"/>
      <c r="D74" s="64" t="str">
        <f>IF(COUNTIF(เก็บข้อมูลHRD!$B$7:$B$2101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7">
      <c r="A75" s="61">
        <v>71</v>
      </c>
      <c r="B75" s="62"/>
      <c r="C75" s="63"/>
      <c r="D75" s="64" t="str">
        <f>IF(COUNTIF(เก็บข้อมูลHRD!$B$7:$B$2101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7">
      <c r="A76" s="61">
        <v>72</v>
      </c>
      <c r="B76" s="62"/>
      <c r="C76" s="63"/>
      <c r="D76" s="64" t="str">
        <f>IF(COUNTIF(เก็บข้อมูลHRD!$B$7:$B$2101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7">
      <c r="A77" s="61">
        <v>73</v>
      </c>
      <c r="B77" s="62"/>
      <c r="C77" s="63"/>
      <c r="D77" s="64" t="str">
        <f>IF(COUNTIF(เก็บข้อมูลHRD!$B$7:$B$2101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7">
      <c r="A78" s="61">
        <v>74</v>
      </c>
      <c r="B78" s="62"/>
      <c r="C78" s="63"/>
      <c r="D78" s="64" t="str">
        <f>IF(COUNTIF(เก็บข้อมูลHRD!$B$7:$B$2101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7">
      <c r="A79" s="61">
        <v>75</v>
      </c>
      <c r="B79" s="62"/>
      <c r="C79" s="63"/>
      <c r="D79" s="64" t="str">
        <f>IF(COUNTIF(เก็บข้อมูลHRD!$B$7:$B$2101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7">
      <c r="A80" s="61">
        <v>76</v>
      </c>
      <c r="B80" s="62"/>
      <c r="C80" s="63"/>
      <c r="D80" s="64" t="str">
        <f>IF(COUNTIF(เก็บข้อมูลHRD!$B$7:$B$2101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7">
      <c r="A81" s="61">
        <v>77</v>
      </c>
      <c r="B81" s="62"/>
      <c r="C81" s="63"/>
      <c r="D81" s="64" t="str">
        <f>IF(COUNTIF(เก็บข้อมูลHRD!$B$7:$B$2101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7">
      <c r="A82" s="61">
        <v>78</v>
      </c>
      <c r="B82" s="62"/>
      <c r="C82" s="63"/>
      <c r="D82" s="64" t="str">
        <f>IF(COUNTIF(เก็บข้อมูลHRD!$B$7:$B$2101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7">
      <c r="A83" s="61">
        <v>79</v>
      </c>
      <c r="B83" s="62"/>
      <c r="C83" s="63"/>
      <c r="D83" s="64" t="str">
        <f>IF(COUNTIF(เก็บข้อมูลHRD!$B$7:$B$2101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7">
      <c r="A84" s="61">
        <v>80</v>
      </c>
      <c r="B84" s="62"/>
      <c r="C84" s="63"/>
      <c r="D84" s="64" t="str">
        <f>IF(COUNTIF(เก็บข้อมูลHRD!$B$7:$B$2101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7">
      <c r="A85" s="61">
        <v>81</v>
      </c>
      <c r="B85" s="62"/>
      <c r="C85" s="63"/>
      <c r="D85" s="64" t="str">
        <f>IF(COUNTIF(เก็บข้อมูลHRD!$B$7:$B$2101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7">
      <c r="A86" s="61">
        <v>82</v>
      </c>
      <c r="B86" s="62"/>
      <c r="C86" s="63"/>
      <c r="D86" s="64" t="str">
        <f>IF(COUNTIF(เก็บข้อมูลHRD!$B$7:$B$2101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7">
      <c r="A87" s="61">
        <v>83</v>
      </c>
      <c r="B87" s="62"/>
      <c r="C87" s="63"/>
      <c r="D87" s="64" t="str">
        <f>IF(COUNTIF(เก็บข้อมูลHRD!$B$7:$B$2101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7">
      <c r="A88" s="61">
        <v>84</v>
      </c>
      <c r="B88" s="62"/>
      <c r="C88" s="63"/>
      <c r="D88" s="64" t="str">
        <f>IF(COUNTIF(เก็บข้อมูลHRD!$B$7:$B$2101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7">
      <c r="A89" s="61">
        <v>85</v>
      </c>
      <c r="B89" s="62"/>
      <c r="C89" s="63"/>
      <c r="D89" s="64" t="str">
        <f>IF(COUNTIF(เก็บข้อมูลHRD!$B$7:$B$2101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7">
      <c r="A90" s="61">
        <v>86</v>
      </c>
      <c r="B90" s="62"/>
      <c r="C90" s="63"/>
      <c r="D90" s="64" t="str">
        <f>IF(COUNTIF(เก็บข้อมูลHRD!$B$7:$B$2101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7">
      <c r="A91" s="61">
        <v>87</v>
      </c>
      <c r="B91" s="62"/>
      <c r="C91" s="63"/>
      <c r="D91" s="64" t="str">
        <f>IF(COUNTIF(เก็บข้อมูลHRD!$B$7:$B$2101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7">
      <c r="A92" s="61">
        <v>88</v>
      </c>
      <c r="B92" s="62"/>
      <c r="C92" s="63"/>
      <c r="D92" s="64" t="str">
        <f>IF(COUNTIF(เก็บข้อมูลHRD!$B$7:$B$2101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7">
      <c r="A93" s="61">
        <v>89</v>
      </c>
      <c r="B93" s="62"/>
      <c r="C93" s="63"/>
      <c r="D93" s="64" t="str">
        <f>IF(COUNTIF(เก็บข้อมูลHRD!$B$7:$B$2101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7">
      <c r="A94" s="61">
        <v>90</v>
      </c>
      <c r="B94" s="62"/>
      <c r="C94" s="63"/>
      <c r="D94" s="64" t="str">
        <f>IF(COUNTIF(เก็บข้อมูลHRD!$B$7:$B$2101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7">
      <c r="A95" s="61">
        <v>91</v>
      </c>
      <c r="B95" s="62"/>
      <c r="C95" s="63"/>
      <c r="D95" s="64" t="str">
        <f>IF(COUNTIF(เก็บข้อมูลHRD!$B$7:$B$2101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7">
      <c r="A96" s="61">
        <v>92</v>
      </c>
      <c r="B96" s="62"/>
      <c r="C96" s="63"/>
      <c r="D96" s="64" t="str">
        <f>IF(COUNTIF(เก็บข้อมูลHRD!$B$7:$B$2101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7">
      <c r="A97" s="61">
        <v>93</v>
      </c>
      <c r="B97" s="62"/>
      <c r="C97" s="63"/>
      <c r="D97" s="64" t="str">
        <f>IF(COUNTIF(เก็บข้อมูลHRD!$B$7:$B$2101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7">
      <c r="A98" s="61">
        <v>94</v>
      </c>
      <c r="B98" s="62"/>
      <c r="C98" s="63"/>
      <c r="D98" s="64" t="str">
        <f>IF(COUNTIF(เก็บข้อมูลHRD!$B$7:$B$2101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7">
      <c r="A99" s="61">
        <v>95</v>
      </c>
      <c r="B99" s="62"/>
      <c r="C99" s="63"/>
      <c r="D99" s="64" t="str">
        <f>IF(COUNTIF(เก็บข้อมูลHRD!$B$7:$B$2101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7">
      <c r="A100" s="61">
        <v>96</v>
      </c>
      <c r="B100" s="62"/>
      <c r="C100" s="63"/>
      <c r="D100" s="64" t="str">
        <f>IF(COUNTIF(เก็บข้อมูลHRD!$B$7:$B$2101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7">
      <c r="A101" s="61">
        <v>97</v>
      </c>
      <c r="B101" s="62"/>
      <c r="C101" s="63"/>
      <c r="D101" s="64" t="str">
        <f>IF(COUNTIF(เก็บข้อมูลHRD!$B$7:$B$2101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7">
      <c r="A102" s="61">
        <v>98</v>
      </c>
      <c r="B102" s="62"/>
      <c r="C102" s="63"/>
      <c r="D102" s="64" t="str">
        <f>IF(COUNTIF(เก็บข้อมูลHRD!$B$7:$B$2101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7">
      <c r="A103" s="61">
        <v>99</v>
      </c>
      <c r="B103" s="62"/>
      <c r="C103" s="63"/>
      <c r="D103" s="64" t="str">
        <f>IF(COUNTIF(เก็บข้อมูลHRD!$B$7:$B$2101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7">
      <c r="A104" s="61">
        <v>100</v>
      </c>
      <c r="B104" s="62"/>
      <c r="C104" s="63"/>
      <c r="D104" s="64" t="str">
        <f>IF(COUNTIF(เก็บข้อมูลHRD!$B$7:$B$2101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7">
      <c r="A105" s="61">
        <v>101</v>
      </c>
      <c r="B105" s="62"/>
      <c r="C105" s="63"/>
      <c r="D105" s="64" t="str">
        <f>IF(COUNTIF(เก็บข้อมูลHRD!$B$7:$B$2101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7">
      <c r="A106" s="61">
        <v>102</v>
      </c>
      <c r="B106" s="62"/>
      <c r="C106" s="63"/>
      <c r="D106" s="64" t="str">
        <f>IF(COUNTIF(เก็บข้อมูลHRD!$B$7:$B$2101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7">
      <c r="A107" s="61">
        <v>103</v>
      </c>
      <c r="B107" s="62"/>
      <c r="C107" s="63"/>
      <c r="D107" s="64" t="str">
        <f>IF(COUNTIF(เก็บข้อมูลHRD!$B$7:$B$2101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7">
      <c r="A108" s="61">
        <v>104</v>
      </c>
      <c r="B108" s="62"/>
      <c r="C108" s="63"/>
      <c r="D108" s="64" t="str">
        <f>IF(COUNTIF(เก็บข้อมูลHRD!$B$7:$B$2101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7">
      <c r="A109" s="61">
        <v>105</v>
      </c>
      <c r="B109" s="62"/>
      <c r="C109" s="63"/>
      <c r="D109" s="64" t="str">
        <f>IF(COUNTIF(เก็บข้อมูลHRD!$B$7:$B$2101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7">
      <c r="A110" s="61">
        <v>106</v>
      </c>
      <c r="B110" s="62"/>
      <c r="C110" s="63"/>
      <c r="D110" s="64" t="str">
        <f>IF(COUNTIF(เก็บข้อมูลHRD!$B$7:$B$2101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7">
      <c r="A111" s="61">
        <v>107</v>
      </c>
      <c r="B111" s="62"/>
      <c r="C111" s="63"/>
      <c r="D111" s="64" t="str">
        <f>IF(COUNTIF(เก็บข้อมูลHRD!$B$7:$B$2101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7">
      <c r="A112" s="61">
        <v>108</v>
      </c>
      <c r="B112" s="62"/>
      <c r="C112" s="63"/>
      <c r="D112" s="64" t="str">
        <f>IF(COUNTIF(เก็บข้อมูลHRD!$B$7:$B$2101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7">
      <c r="A113" s="61">
        <v>109</v>
      </c>
      <c r="B113" s="62"/>
      <c r="C113" s="63"/>
      <c r="D113" s="64" t="str">
        <f>IF(COUNTIF(เก็บข้อมูลHRD!$B$7:$B$2101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7">
      <c r="A114" s="61">
        <v>110</v>
      </c>
      <c r="B114" s="62"/>
      <c r="C114" s="63"/>
      <c r="D114" s="64" t="str">
        <f>IF(COUNTIF(เก็บข้อมูลHRD!$B$7:$B$2101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7">
      <c r="A115" s="61">
        <v>111</v>
      </c>
      <c r="B115" s="62"/>
      <c r="C115" s="63"/>
      <c r="D115" s="64" t="str">
        <f>IF(COUNTIF(เก็บข้อมูลHRD!$B$7:$B$2101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7">
      <c r="A116" s="61">
        <v>112</v>
      </c>
      <c r="B116" s="62"/>
      <c r="C116" s="63"/>
      <c r="D116" s="64" t="str">
        <f>IF(COUNTIF(เก็บข้อมูลHRD!$B$7:$B$2101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7">
      <c r="A117" s="61">
        <v>113</v>
      </c>
      <c r="B117" s="62"/>
      <c r="C117" s="63"/>
      <c r="D117" s="64" t="str">
        <f>IF(COUNTIF(เก็บข้อมูลHRD!$B$7:$B$2101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7">
      <c r="A118" s="61">
        <v>114</v>
      </c>
      <c r="B118" s="62"/>
      <c r="C118" s="63"/>
      <c r="D118" s="64" t="str">
        <f>IF(COUNTIF(เก็บข้อมูลHRD!$B$7:$B$2101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7">
      <c r="A119" s="61">
        <v>115</v>
      </c>
      <c r="B119" s="62"/>
      <c r="C119" s="63"/>
      <c r="D119" s="64" t="str">
        <f>IF(COUNTIF(เก็บข้อมูลHRD!$B$7:$B$2101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7">
      <c r="A120" s="61">
        <v>116</v>
      </c>
      <c r="B120" s="62"/>
      <c r="C120" s="63"/>
      <c r="D120" s="64" t="str">
        <f>IF(COUNTIF(เก็บข้อมูลHRD!$B$7:$B$2101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7">
      <c r="A121" s="61">
        <v>117</v>
      </c>
      <c r="B121" s="62"/>
      <c r="C121" s="63"/>
      <c r="D121" s="64" t="str">
        <f>IF(COUNTIF(เก็บข้อมูลHRD!$B$7:$B$2101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7">
      <c r="A122" s="61">
        <v>118</v>
      </c>
      <c r="B122" s="62"/>
      <c r="C122" s="63"/>
      <c r="D122" s="64" t="str">
        <f>IF(COUNTIF(เก็บข้อมูลHRD!$B$7:$B$2101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7">
      <c r="A123" s="61">
        <v>119</v>
      </c>
      <c r="B123" s="62"/>
      <c r="C123" s="63"/>
      <c r="D123" s="64" t="str">
        <f>IF(COUNTIF(เก็บข้อมูลHRD!$B$7:$B$2101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7">
      <c r="A124" s="61">
        <v>120</v>
      </c>
      <c r="B124" s="62"/>
      <c r="C124" s="63"/>
      <c r="D124" s="64" t="str">
        <f>IF(COUNTIF(เก็บข้อมูลHRD!$B$7:$B$2101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7">
      <c r="A125" s="61">
        <v>121</v>
      </c>
      <c r="B125" s="62"/>
      <c r="C125" s="63"/>
      <c r="D125" s="64" t="str">
        <f>IF(COUNTIF(เก็บข้อมูลHRD!$B$7:$B$2101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7">
      <c r="A126" s="61">
        <v>122</v>
      </c>
      <c r="B126" s="62"/>
      <c r="C126" s="63"/>
      <c r="D126" s="64" t="str">
        <f>IF(COUNTIF(เก็บข้อมูลHRD!$B$7:$B$2101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7">
      <c r="A127" s="61">
        <v>123</v>
      </c>
      <c r="B127" s="62"/>
      <c r="C127" s="63"/>
      <c r="D127" s="64" t="str">
        <f>IF(COUNTIF(เก็บข้อมูลHRD!$B$7:$B$2101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7">
      <c r="A128" s="61">
        <v>124</v>
      </c>
      <c r="B128" s="62"/>
      <c r="C128" s="63"/>
      <c r="D128" s="64" t="str">
        <f>IF(COUNTIF(เก็บข้อมูลHRD!$B$7:$B$2101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7">
      <c r="A129" s="61">
        <v>125</v>
      </c>
      <c r="B129" s="62"/>
      <c r="C129" s="63"/>
      <c r="D129" s="64" t="str">
        <f>IF(COUNTIF(เก็บข้อมูลHRD!$B$7:$B$2101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7">
      <c r="A130" s="61">
        <v>126</v>
      </c>
      <c r="B130" s="62"/>
      <c r="C130" s="63"/>
      <c r="D130" s="64" t="str">
        <f>IF(COUNTIF(เก็บข้อมูลHRD!$B$7:$B$2101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7">
      <c r="A131" s="61">
        <v>127</v>
      </c>
      <c r="B131" s="62"/>
      <c r="C131" s="63"/>
      <c r="D131" s="64" t="str">
        <f>IF(COUNTIF(เก็บข้อมูลHRD!$B$7:$B$2101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7">
      <c r="A132" s="61">
        <v>128</v>
      </c>
      <c r="B132" s="62"/>
      <c r="C132" s="63"/>
      <c r="D132" s="64" t="str">
        <f>IF(COUNTIF(เก็บข้อมูลHRD!$B$7:$B$2101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7">
      <c r="A133" s="61">
        <v>129</v>
      </c>
      <c r="B133" s="62"/>
      <c r="C133" s="63"/>
      <c r="D133" s="64" t="str">
        <f>IF(COUNTIF(เก็บข้อมูลHRD!$B$7:$B$2101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7">
      <c r="A134" s="61">
        <v>130</v>
      </c>
      <c r="B134" s="62"/>
      <c r="C134" s="63"/>
      <c r="D134" s="64" t="str">
        <f>IF(COUNTIF(เก็บข้อมูลHRD!$B$7:$B$2101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7">
      <c r="A135" s="61">
        <v>131</v>
      </c>
      <c r="B135" s="62"/>
      <c r="C135" s="63"/>
      <c r="D135" s="64" t="str">
        <f>IF(COUNTIF(เก็บข้อมูลHRD!$B$7:$B$2101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7">
      <c r="A136" s="61">
        <v>132</v>
      </c>
      <c r="B136" s="62"/>
      <c r="C136" s="63"/>
      <c r="D136" s="64" t="str">
        <f>IF(COUNTIF(เก็บข้อมูลHRD!$B$7:$B$2101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7">
      <c r="A137" s="61">
        <v>133</v>
      </c>
      <c r="B137" s="62"/>
      <c r="C137" s="63"/>
      <c r="D137" s="64" t="str">
        <f>IF(COUNTIF(เก็บข้อมูลHRD!$B$7:$B$2101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7">
      <c r="A138" s="61">
        <v>134</v>
      </c>
      <c r="B138" s="62"/>
      <c r="C138" s="63"/>
      <c r="D138" s="64" t="str">
        <f>IF(COUNTIF(เก็บข้อมูลHRD!$B$7:$B$2101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7">
      <c r="A139" s="61">
        <v>135</v>
      </c>
      <c r="B139" s="62"/>
      <c r="C139" s="63"/>
      <c r="D139" s="64" t="str">
        <f>IF(COUNTIF(เก็บข้อมูลHRD!$B$7:$B$2101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7">
      <c r="A140" s="61">
        <v>136</v>
      </c>
      <c r="B140" s="62"/>
      <c r="C140" s="63"/>
      <c r="D140" s="64" t="str">
        <f>IF(COUNTIF(เก็บข้อมูลHRD!$B$7:$B$2101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7">
      <c r="A141" s="61">
        <v>137</v>
      </c>
      <c r="B141" s="62"/>
      <c r="C141" s="63"/>
      <c r="D141" s="64" t="str">
        <f>IF(COUNTIF(เก็บข้อมูลHRD!$B$7:$B$2101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7">
      <c r="A142" s="61">
        <v>138</v>
      </c>
      <c r="B142" s="62"/>
      <c r="C142" s="63"/>
      <c r="D142" s="64" t="str">
        <f>IF(COUNTIF(เก็บข้อมูลHRD!$B$7:$B$2101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7">
      <c r="A143" s="61">
        <v>139</v>
      </c>
      <c r="B143" s="62"/>
      <c r="C143" s="63"/>
      <c r="D143" s="64" t="str">
        <f>IF(COUNTIF(เก็บข้อมูลHRD!$B$7:$B$2101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7">
      <c r="A144" s="61">
        <v>140</v>
      </c>
      <c r="B144" s="62"/>
      <c r="C144" s="63"/>
      <c r="D144" s="64" t="str">
        <f>IF(COUNTIF(เก็บข้อมูลHRD!$B$7:$B$2101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7">
      <c r="A145" s="61">
        <v>141</v>
      </c>
      <c r="B145" s="62"/>
      <c r="C145" s="63"/>
      <c r="D145" s="64" t="str">
        <f>IF(COUNTIF(เก็บข้อมูลHRD!$B$7:$B$2101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7">
      <c r="A146" s="61">
        <v>142</v>
      </c>
      <c r="B146" s="62"/>
      <c r="C146" s="63"/>
      <c r="D146" s="64" t="str">
        <f>IF(COUNTIF(เก็บข้อมูลHRD!$B$7:$B$2101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7">
      <c r="A147" s="61">
        <v>143</v>
      </c>
      <c r="B147" s="62"/>
      <c r="C147" s="63"/>
      <c r="D147" s="64" t="str">
        <f>IF(COUNTIF(เก็บข้อมูลHRD!$B$7:$B$2101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7">
      <c r="A148" s="61">
        <v>144</v>
      </c>
      <c r="B148" s="62"/>
      <c r="C148" s="63"/>
      <c r="D148" s="64" t="str">
        <f>IF(COUNTIF(เก็บข้อมูลHRD!$B$7:$B$2101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7">
      <c r="A149" s="61">
        <v>145</v>
      </c>
      <c r="B149" s="62"/>
      <c r="C149" s="63"/>
      <c r="D149" s="64" t="str">
        <f>IF(COUNTIF(เก็บข้อมูลHRD!$B$7:$B$2101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7">
      <c r="A150" s="61">
        <v>146</v>
      </c>
      <c r="B150" s="62"/>
      <c r="C150" s="63"/>
      <c r="D150" s="64" t="str">
        <f>IF(COUNTIF(เก็บข้อมูลHRD!$B$7:$B$2101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7">
      <c r="A151" s="61">
        <v>147</v>
      </c>
      <c r="B151" s="62"/>
      <c r="C151" s="63"/>
      <c r="D151" s="64" t="str">
        <f>IF(COUNTIF(เก็บข้อมูลHRD!$B$7:$B$2101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7">
      <c r="A152" s="61">
        <v>148</v>
      </c>
      <c r="B152" s="62"/>
      <c r="C152" s="63"/>
      <c r="D152" s="64" t="str">
        <f>IF(COUNTIF(เก็บข้อมูลHRD!$B$7:$B$2101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7">
      <c r="A153" s="61">
        <v>149</v>
      </c>
      <c r="B153" s="62"/>
      <c r="C153" s="63"/>
      <c r="D153" s="64" t="str">
        <f>IF(COUNTIF(เก็บข้อมูลHRD!$B$7:$B$2101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7">
      <c r="A154" s="61">
        <v>150</v>
      </c>
      <c r="B154" s="62"/>
      <c r="C154" s="63"/>
      <c r="D154" s="64" t="str">
        <f>IF(COUNTIF(เก็บข้อมูลHRD!$B$7:$B$2101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B5E954F9-B7A3-4CEE-B7D6-AF1F6F72B35C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จันทร์เจ้าขา linee</cp:lastModifiedBy>
  <cp:lastPrinted>2024-08-08T04:54:51Z</cp:lastPrinted>
  <dcterms:created xsi:type="dcterms:W3CDTF">2019-10-21T02:57:05Z</dcterms:created>
  <dcterms:modified xsi:type="dcterms:W3CDTF">2024-08-08T05:56:06Z</dcterms:modified>
</cp:coreProperties>
</file>